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68" windowWidth="18792" windowHeight="11832" firstSheet="1" activeTab="1"/>
  </bookViews>
  <sheets>
    <sheet name="Лист1" sheetId="19" state="hidden" r:id="rId1"/>
    <sheet name=" БНЗ 2019" sheetId="20" r:id="rId2"/>
    <sheet name="БНЗ 2020" sheetId="24" r:id="rId3"/>
    <sheet name="БНЗ 2021" sheetId="25" r:id="rId4"/>
    <sheet name="КК Т и О" sheetId="23" r:id="rId5"/>
  </sheets>
  <definedNames>
    <definedName name="_xlnm.Print_Titles" localSheetId="1">' БНЗ 2019'!$11:$13</definedName>
    <definedName name="_xlnm.Print_Area" localSheetId="1">' БНЗ 2019'!$A$1:$P$51</definedName>
    <definedName name="_xlnm.Print_Area" localSheetId="2">'БНЗ 2020'!$A$1:$P$51</definedName>
    <definedName name="_xlnm.Print_Area" localSheetId="3">'БНЗ 2021'!$A$1:$M$63</definedName>
    <definedName name="_xlnm.Print_Area" localSheetId="4">'КК Т и О'!$A$1:$J$51</definedName>
  </definedNames>
  <calcPr calcId="124519"/>
</workbook>
</file>

<file path=xl/calcChain.xml><?xml version="1.0" encoding="utf-8"?>
<calcChain xmlns="http://schemas.openxmlformats.org/spreadsheetml/2006/main">
  <c r="M27" i="25"/>
  <c r="P27" s="1"/>
  <c r="M29" i="24"/>
  <c r="M30"/>
  <c r="M31"/>
  <c r="M32"/>
  <c r="P32" s="1"/>
  <c r="M26"/>
  <c r="K4" i="25"/>
  <c r="C4" i="23" s="1"/>
  <c r="K4" i="24"/>
  <c r="M18" i="20"/>
  <c r="P18" s="1"/>
  <c r="M51" i="25"/>
  <c r="M50"/>
  <c r="M49"/>
  <c r="P48"/>
  <c r="N48"/>
  <c r="M47"/>
  <c r="M46"/>
  <c r="M45"/>
  <c r="M44"/>
  <c r="M43"/>
  <c r="M51" i="24"/>
  <c r="M50"/>
  <c r="M49"/>
  <c r="P48"/>
  <c r="N48"/>
  <c r="M47"/>
  <c r="M46"/>
  <c r="M45"/>
  <c r="M44"/>
  <c r="M43"/>
  <c r="M45" i="20"/>
  <c r="M46"/>
  <c r="M47"/>
  <c r="M49"/>
  <c r="M50"/>
  <c r="M43"/>
  <c r="M44"/>
  <c r="M51"/>
  <c r="M41" i="24"/>
  <c r="P41" s="1"/>
  <c r="O42" i="25"/>
  <c r="N42"/>
  <c r="M42"/>
  <c r="M41"/>
  <c r="P41" s="1"/>
  <c r="M40"/>
  <c r="P40" s="1"/>
  <c r="M39"/>
  <c r="P39" s="1"/>
  <c r="M38"/>
  <c r="P38" s="1"/>
  <c r="M37"/>
  <c r="P37" s="1"/>
  <c r="M36"/>
  <c r="P36" s="1"/>
  <c r="M35"/>
  <c r="P35" s="1"/>
  <c r="M34"/>
  <c r="P34" s="1"/>
  <c r="M33"/>
  <c r="P33" s="1"/>
  <c r="M32"/>
  <c r="P32" s="1"/>
  <c r="M31"/>
  <c r="P31" s="1"/>
  <c r="M30"/>
  <c r="P30" s="1"/>
  <c r="M29"/>
  <c r="P29" s="1"/>
  <c r="M28"/>
  <c r="P28" s="1"/>
  <c r="M26"/>
  <c r="P26" s="1"/>
  <c r="M25"/>
  <c r="P25" s="1"/>
  <c r="M24"/>
  <c r="P24" s="1"/>
  <c r="M23"/>
  <c r="P23" s="1"/>
  <c r="N22"/>
  <c r="M22"/>
  <c r="M21"/>
  <c r="P21" s="1"/>
  <c r="M20"/>
  <c r="P20" s="1"/>
  <c r="M19"/>
  <c r="P19" s="1"/>
  <c r="M18"/>
  <c r="P18" s="1"/>
  <c r="M17"/>
  <c r="P17" s="1"/>
  <c r="M16"/>
  <c r="P16" s="1"/>
  <c r="N15"/>
  <c r="M15"/>
  <c r="O42" i="24"/>
  <c r="N42"/>
  <c r="P42"/>
  <c r="M40"/>
  <c r="P40" s="1"/>
  <c r="N39"/>
  <c r="M39"/>
  <c r="M38"/>
  <c r="P38" s="1"/>
  <c r="M37"/>
  <c r="P37" s="1"/>
  <c r="M36"/>
  <c r="P36" s="1"/>
  <c r="M35"/>
  <c r="P35" s="1"/>
  <c r="M34"/>
  <c r="P34" s="1"/>
  <c r="M33"/>
  <c r="P33" s="1"/>
  <c r="P31"/>
  <c r="P30"/>
  <c r="P29"/>
  <c r="M28"/>
  <c r="P28" s="1"/>
  <c r="M27"/>
  <c r="P27" s="1"/>
  <c r="P26"/>
  <c r="M25"/>
  <c r="P25" s="1"/>
  <c r="M24"/>
  <c r="P24" s="1"/>
  <c r="M23"/>
  <c r="P23" s="1"/>
  <c r="M22"/>
  <c r="P22" s="1"/>
  <c r="P21"/>
  <c r="M21"/>
  <c r="M20"/>
  <c r="P20" s="1"/>
  <c r="M19"/>
  <c r="P19" s="1"/>
  <c r="M18"/>
  <c r="P18" s="1"/>
  <c r="M17"/>
  <c r="P17" s="1"/>
  <c r="M16"/>
  <c r="P16" s="1"/>
  <c r="N15"/>
  <c r="M15"/>
  <c r="N48" i="20"/>
  <c r="N42"/>
  <c r="O42"/>
  <c r="M26"/>
  <c r="P26" s="1"/>
  <c r="M15"/>
  <c r="P15" s="1"/>
  <c r="M16"/>
  <c r="P16" s="1"/>
  <c r="M17"/>
  <c r="P17" s="1"/>
  <c r="M19"/>
  <c r="P19" s="1"/>
  <c r="M20"/>
  <c r="P20" s="1"/>
  <c r="M21"/>
  <c r="E23" i="23" s="1"/>
  <c r="M22" i="20"/>
  <c r="P22" s="1"/>
  <c r="M41"/>
  <c r="P41" s="1"/>
  <c r="M40"/>
  <c r="P40" s="1"/>
  <c r="M38"/>
  <c r="P38" s="1"/>
  <c r="M37"/>
  <c r="P37" s="1"/>
  <c r="M36"/>
  <c r="P36" s="1"/>
  <c r="M35"/>
  <c r="P35" s="1"/>
  <c r="M34"/>
  <c r="P34" s="1"/>
  <c r="M33"/>
  <c r="P33" s="1"/>
  <c r="M32"/>
  <c r="P32" s="1"/>
  <c r="M31"/>
  <c r="P31" s="1"/>
  <c r="M30"/>
  <c r="P30" s="1"/>
  <c r="M29"/>
  <c r="M28"/>
  <c r="P28" s="1"/>
  <c r="M27"/>
  <c r="P27" s="1"/>
  <c r="M25"/>
  <c r="P25" s="1"/>
  <c r="M24"/>
  <c r="P24" s="1"/>
  <c r="M23"/>
  <c r="P23" s="1"/>
  <c r="N39"/>
  <c r="N21"/>
  <c r="N14"/>
  <c r="M39"/>
  <c r="M14"/>
  <c r="E17" i="23" s="1"/>
  <c r="E20" s="1"/>
  <c r="G7" i="19"/>
  <c r="F7"/>
  <c r="E7"/>
  <c r="D7"/>
  <c r="C26"/>
  <c r="H26"/>
  <c r="B9"/>
  <c r="B10"/>
  <c r="D26"/>
  <c r="E26"/>
  <c r="F21"/>
  <c r="F25"/>
  <c r="B25" s="1"/>
  <c r="F22"/>
  <c r="F26" s="1"/>
  <c r="B11"/>
  <c r="G21"/>
  <c r="B21" s="1"/>
  <c r="B23"/>
  <c r="B17"/>
  <c r="B16"/>
  <c r="B12"/>
  <c r="B13"/>
  <c r="B15"/>
  <c r="B24"/>
  <c r="B14"/>
  <c r="B20"/>
  <c r="G19"/>
  <c r="G26" s="1"/>
  <c r="B18"/>
  <c r="P48" i="20"/>
  <c r="H7" i="19" l="1"/>
  <c r="F40" i="23"/>
  <c r="M48" i="20"/>
  <c r="M48" i="25"/>
  <c r="M48" i="24"/>
  <c r="E39" i="23"/>
  <c r="H39" s="1"/>
  <c r="E30"/>
  <c r="H30" s="1"/>
  <c r="F27"/>
  <c r="F29"/>
  <c r="F38"/>
  <c r="P22" i="25"/>
  <c r="P42"/>
  <c r="P39" i="24"/>
  <c r="P15"/>
  <c r="P15" i="25"/>
  <c r="E27" i="23"/>
  <c r="B19" i="19"/>
  <c r="H20" i="23"/>
  <c r="E26"/>
  <c r="H26" s="1"/>
  <c r="H17"/>
  <c r="E19"/>
  <c r="P29" i="20"/>
  <c r="P21" s="1"/>
  <c r="P14"/>
  <c r="E31" i="23"/>
  <c r="H31" s="1"/>
  <c r="E18"/>
  <c r="H18" s="1"/>
  <c r="E35"/>
  <c r="E29"/>
  <c r="P39" i="20"/>
  <c r="F37" i="23"/>
  <c r="E40"/>
  <c r="E21"/>
  <c r="E22"/>
  <c r="E36"/>
  <c r="E33"/>
  <c r="H33" s="1"/>
  <c r="E25"/>
  <c r="E34"/>
  <c r="H34" s="1"/>
  <c r="B22" i="19"/>
  <c r="E38" i="23"/>
  <c r="E37"/>
  <c r="E24"/>
  <c r="E32"/>
  <c r="H32" s="1"/>
  <c r="E28"/>
  <c r="H28" s="1"/>
  <c r="H23"/>
  <c r="B26" i="19" l="1"/>
  <c r="H27" i="23"/>
  <c r="H29"/>
  <c r="H37"/>
  <c r="H38"/>
  <c r="H25"/>
  <c r="H19"/>
  <c r="H24"/>
  <c r="H21"/>
  <c r="H36"/>
  <c r="E41"/>
  <c r="H41" s="1"/>
  <c r="H40"/>
  <c r="H22"/>
  <c r="H35"/>
  <c r="M42" i="20" l="1"/>
  <c r="P42" l="1"/>
  <c r="E42" i="23"/>
  <c r="H42" s="1"/>
</calcChain>
</file>

<file path=xl/sharedStrings.xml><?xml version="1.0" encoding="utf-8"?>
<sst xmlns="http://schemas.openxmlformats.org/spreadsheetml/2006/main" count="448" uniqueCount="132">
  <si>
    <t xml:space="preserve">Лямбирский муниципальный район </t>
  </si>
  <si>
    <t>МОУ "Аксеновская средняя школа"</t>
  </si>
  <si>
    <t>МОУ "Александровская средняя школа"</t>
  </si>
  <si>
    <t>МОУ "Атемарская средняя школа"</t>
  </si>
  <si>
    <t>МОУ "Берсеневская средняя школа"</t>
  </si>
  <si>
    <t>МОУ "Болотниковская средняя школа"</t>
  </si>
  <si>
    <t>МОУ "Б.Елховская  средняя школа"</t>
  </si>
  <si>
    <t>МОУ "Николаевская средняя школа"</t>
  </si>
  <si>
    <t>МОУ "Кривозерьевская средняя школа"</t>
  </si>
  <si>
    <t>МОУ "Лямбирская средняя школа №1"</t>
  </si>
  <si>
    <t>МОУ "Лямбирская средняя школа №2"</t>
  </si>
  <si>
    <t>МОУ "Черемишевская основная школа"</t>
  </si>
  <si>
    <t>МОУ "Пензятская средняя школа"</t>
  </si>
  <si>
    <t>МОУ "Первомайская средняя школа"</t>
  </si>
  <si>
    <t>МОУ "Саловская средняя школа"</t>
  </si>
  <si>
    <t>МОУ "Лопатинская основная школа"</t>
  </si>
  <si>
    <t>МОУ "Скрябинская средняя школа"</t>
  </si>
  <si>
    <t>МОУ "Т.Тавлинская средняя школа"</t>
  </si>
  <si>
    <t>Численность детей</t>
  </si>
  <si>
    <t>Распределение учебных расходов в размере 10% от ГС</t>
  </si>
  <si>
    <t>Всего Учебных расходов на 2016 год</t>
  </si>
  <si>
    <t>ИТОГО</t>
  </si>
  <si>
    <t>310 ст.    учебники 2%     4126,2 т.р</t>
  </si>
  <si>
    <t>310 ст.Учебно- наглядные пособия 2,5%    5157,7 т..р</t>
  </si>
  <si>
    <t>340 ст.     прочие мат затр   3 % 6189,3 т.р.</t>
  </si>
  <si>
    <t>310 ст.     на приобритение оборудования 2,5%     5157,7 т. р.</t>
  </si>
  <si>
    <t>СРОЧНО!!! До 15 часов 27.11.2015 г                     Предоставить распределение Госстандарта на 2016 год в связи с вашей потребностью. Расписать потребность</t>
  </si>
  <si>
    <t>Наименование учреждений</t>
  </si>
  <si>
    <t xml:space="preserve"> Коммунальные услуги</t>
  </si>
  <si>
    <t>Прочие общехозяйственные нужды</t>
  </si>
  <si>
    <t>Дошкольные учреждения Лямбирского муниципального района</t>
  </si>
  <si>
    <t xml:space="preserve"> МБДОУ Лямбирского муниципального района"Атемарский детский сад №1 "Теремок"</t>
  </si>
  <si>
    <t xml:space="preserve"> МБДОУ Лямбирского муниципального района "Александровский детский сад "Ягодка"</t>
  </si>
  <si>
    <t>МБДОУ Лямбирского муниципального района "Большеелховский детский сад №1 комбинированного вида"</t>
  </si>
  <si>
    <t>МБДОУ Лямбирского муниципального района"Лямбирский детский сад № 2 "Родничок""</t>
  </si>
  <si>
    <t>МБДОУ Лямбирского муниципального района"Лямбирский детский сад № 3 комбинированного вида "Сказка"</t>
  </si>
  <si>
    <t>МБДОУ Лямбирского муниципального района"Коммунарский детский сад "Солнышко"</t>
  </si>
  <si>
    <t>Общеобразовательные учреждения Лямбирского муниципального района</t>
  </si>
  <si>
    <t>МОУ "Аксеновская средняя общеобразовательная школа" Лямбирского муниципального района РМ</t>
  </si>
  <si>
    <t>МОУ "Александровская средняя общеобразовательная школа" Лямбирского муниципального района РМ</t>
  </si>
  <si>
    <t>МОУ "Атемарская средняя общеобразовательная школа" Лямбирского муниципального района РМ</t>
  </si>
  <si>
    <t>МОУ "Берсеневская средняя общеобразовательная школа" Лямбирского муниципального района РМ</t>
  </si>
  <si>
    <t>МКОУ "Болотниковская основная общеобразовательная школа" Лямбирского муниципального района РМ</t>
  </si>
  <si>
    <t>МОУ "Большеелховская средняя общеобразовательная школа" Лямбирского муниципального района РМ</t>
  </si>
  <si>
    <t>МКОУ "Николаевская основная общеобразовательная школа" Лямбирского муниципального района РМ</t>
  </si>
  <si>
    <t>МОУ "Кривозерьевская средняя общеобразовательная школа" Лямбирского муниципального района РМ</t>
  </si>
  <si>
    <t>МОУ "Лямбирская средняя общеобразовательная школа № 1 " Лямбирского муниципального района</t>
  </si>
  <si>
    <t>МОУ "Лямбирская средняя общеобразовательная школа №2" Лямбирского муниципального района</t>
  </si>
  <si>
    <t>МОУ "Черемишевская основная общеобразовательная школа" Лямбирского муниципального района РМ</t>
  </si>
  <si>
    <t>МОУ "Пензятская средняя общеобразовательная школа " Лямбирского муниципального района</t>
  </si>
  <si>
    <t>МОУ "Первомайская средняя общеобразовательная школа " Лямбирского муниципального района</t>
  </si>
  <si>
    <t>МОУ "Саловская средняя общеобразовательная школа " Лямбирского муниципального района</t>
  </si>
  <si>
    <t>МКОУ "Лопатинская основная общеобразовательная школа" Лямбирского муниципального района РМ</t>
  </si>
  <si>
    <t>МКОУ "Скрябинская основная общеобразовательная школа" Лямбирского муниципального района РМ</t>
  </si>
  <si>
    <t>МОУ "Т атарско-Тавленская основная общеобразовательная школа" Лямбирского муниципального района РМ</t>
  </si>
  <si>
    <t>Внешкольные учреждения Лямбирского муниципального района</t>
  </si>
  <si>
    <t>Муниципальное учреждение дополнительного образования детей "Лямбирский районный дом детского творчества"</t>
  </si>
  <si>
    <t>Услуга по реализации дополнительных общеобразовательных программ (физические лица)</t>
  </si>
  <si>
    <t>Наименование муниципальной услуги</t>
  </si>
  <si>
    <t>очная</t>
  </si>
  <si>
    <t>Наименование субъекта РФ, на территории которого оказывается услуга</t>
  </si>
  <si>
    <t>Объем муниципальной услуги, установленной муниципальным заданием на 2016 год</t>
  </si>
  <si>
    <t>18=15*16+17</t>
  </si>
  <si>
    <t xml:space="preserve">Наименование муниципальной услуги </t>
  </si>
  <si>
    <t>Муниципальное учреждение дополнительного образования  "Лямбирский районный дом детского творчества"</t>
  </si>
  <si>
    <t>на 2016 гд</t>
  </si>
  <si>
    <t>Оъем финансового обеспечения выполнения муниципального задания (рублей)</t>
  </si>
  <si>
    <t>Затраты на уплату налогов, в качестве объекта налогооблажения по которым признается имущество муниципального учреждения (рублей)</t>
  </si>
  <si>
    <t>МОУ "Татарско-Тавленская основная общеобразовательная школа" Лямбирского муниципального района РМ</t>
  </si>
  <si>
    <t>КУЛЬТУРА</t>
  </si>
  <si>
    <t>МАУ "Культурно-спортивный центр "Алмаз"</t>
  </si>
  <si>
    <t>МБУК "Лямбирская центральная районная библиотека"</t>
  </si>
  <si>
    <t>Работа по организации деятельности клубных формирований и самодеятельного народного творчества</t>
  </si>
  <si>
    <t>МБУ Лямбирского муниципального района РМ «Многофункциональный центр предоставления государственных и муниципальных услуг Лямбирского муниципального района»</t>
  </si>
  <si>
    <t>МБУ ДО  "Атемарская ДШИ"</t>
  </si>
  <si>
    <t>МБУ ДО  "Большеелховская ДШИ"</t>
  </si>
  <si>
    <t>МБУ ДО "Лямбирская ДШИ"</t>
  </si>
  <si>
    <t xml:space="preserve"> в стационарных условиях, на выезде
</t>
  </si>
  <si>
    <t>Республика Мордовия, Лямбирский муниципальный район</t>
  </si>
  <si>
    <t>к постановлению Администрации</t>
  </si>
  <si>
    <t>Лямбирского муниципального района</t>
  </si>
  <si>
    <t>МУДО  "Лямбирская детско-юношеская спортивная школа"</t>
  </si>
  <si>
    <t>МБУ ДО "Атемарская ДШИ"</t>
  </si>
  <si>
    <t>МБУ ДО "Большеелховская ДШИ"</t>
  </si>
  <si>
    <t>Базовый норматив затрат на оказание муниципальной услуги, руб.</t>
  </si>
  <si>
    <t>Иные затраты, непосредственно связанные с оказанием муниципальной услуги</t>
  </si>
  <si>
    <t>Приобретение материальных запасов и особо ценного движимого имущества, потребляемого в процессе оказания муниципальной услуги</t>
  </si>
  <si>
    <t xml:space="preserve"> Содержание объектов особо ценного движимого имущества</t>
  </si>
  <si>
    <t>Приобретение услуг связи</t>
  </si>
  <si>
    <t xml:space="preserve"> Приобретение транспортных услуг</t>
  </si>
  <si>
    <t>Реализация основных общеобразовательных программ  начального общего, основного, среднего общего образования (показатель объема -физические лица в возрасте от 6 до 18 лет)</t>
  </si>
  <si>
    <t>Реализация дополнительных общеобразовательных программ (показатель объема - физические лица)</t>
  </si>
  <si>
    <t xml:space="preserve">Организация предоставления государственных и муниципальных услуг в многофункциональном центре (показатель объема - физические, юридические лица)
</t>
  </si>
  <si>
    <t>7=4*5*6</t>
  </si>
  <si>
    <t>Условие, отражающее специфику оказания услуги</t>
  </si>
  <si>
    <t xml:space="preserve"> к постановлению Администрации</t>
  </si>
  <si>
    <t>Корректирующий коэффициент</t>
  </si>
  <si>
    <t>МАУ "Алмаз"</t>
  </si>
  <si>
    <t>2019 г.</t>
  </si>
  <si>
    <t>,</t>
  </si>
  <si>
    <t>Затраты, непосредственно связанные с оказанием муниципальной услуги, руб.</t>
  </si>
  <si>
    <t>Затраты на общехозяйственные нужды на оказание муниципальной услуги, руб</t>
  </si>
  <si>
    <t>Значение базового норматива затрат на оказание услуги, руб.</t>
  </si>
  <si>
    <t>Оплата труда и начисления на выплаты по оплате труда работников, непосредственно связанных с оказанием муниципальной услуги</t>
  </si>
  <si>
    <t>Содержание объектов недвижимого имущества</t>
  </si>
  <si>
    <t>Оплата труда и начисления на выплаты по оплате труда работников, которые не принимают непосредственного участия в оказании муниципальной услуги</t>
  </si>
  <si>
    <t>Приложение 1 к постановлению</t>
  </si>
  <si>
    <t>Администрации Лямбирского муниципального района</t>
  </si>
  <si>
    <t>Приложение 4</t>
  </si>
  <si>
    <t>Приложение 3</t>
  </si>
  <si>
    <t>Приложение 2</t>
  </si>
  <si>
    <t>2020 г.</t>
  </si>
  <si>
    <t>Реализация основных общеобразовательных программ  начального общего, основного общего образования (показатель объема -физические лица в возрасте от 6 до 18 лет)</t>
  </si>
  <si>
    <t>МУДО "Лямбирская детско-юношеская спортивная школа"</t>
  </si>
  <si>
    <t xml:space="preserve">Организация предоставления государственных и муниципальных услуг (показатель объема - физические, юридические лица)
</t>
  </si>
  <si>
    <t>Электронная, бумажная</t>
  </si>
  <si>
    <t>МБДОУ Лямбирского муниципального района"Лямбирский детский сад № 3 комбинированного вида"</t>
  </si>
  <si>
    <t>Значения базовых нормативов затрат на оказание муниципальных услуг (выполнение работ)</t>
  </si>
  <si>
    <t>Значения корректирующих коэффициентов к базовым нормативам затрат на оказание муниципальных услуг  (выполнение работ)</t>
  </si>
  <si>
    <t>муниципальными учреждениями Лямбирского муниципального района на 2019 год</t>
  </si>
  <si>
    <t>от "__" ___________ 20___г. №______</t>
  </si>
  <si>
    <t>муниципальными  учреждениями Лямбирского муниципального района на 2020 год</t>
  </si>
  <si>
    <t>муниципальными учреждениями Лямбирского муниципального района на 2021 год</t>
  </si>
  <si>
    <t>муниципальными учреждениями Лямбирского муниципального района на 2019 год и на плановый период 2020 и 2021 годов</t>
  </si>
  <si>
    <t>2021 г.</t>
  </si>
  <si>
    <t xml:space="preserve">Реализация дополнительных общеразвивающих программ.    (показатель объема - число человеко-часов пребывания) </t>
  </si>
  <si>
    <t xml:space="preserve">Реализация дополнительных общеразвивающих программ.   (показатель объема - число человеко-часов пребывания) </t>
  </si>
  <si>
    <t>Организация и проведение мероприятий,организация деятельности клубных формирований и самодеятельного художественного творчества(показатель объема-количество участников мероприятий)</t>
  </si>
  <si>
    <t>Библиотечное,  библиографическое и информационное обслуживание пользователей библиотеки (показатель объема - количество выданных документов из фонда )</t>
  </si>
  <si>
    <t>На территории Российской Федерации</t>
  </si>
  <si>
    <t>В стационарных  условиях и вне стационара. Удалено через Интернет.</t>
  </si>
  <si>
    <t>Реализации основных общеобразовательных программ дошкольного образования (показатель объема -физические лица в возрасте  до 8 лет)</t>
  </si>
</sst>
</file>

<file path=xl/styles.xml><?xml version="1.0" encoding="utf-8"?>
<styleSheet xmlns="http://schemas.openxmlformats.org/spreadsheetml/2006/main">
  <numFmts count="8">
    <numFmt numFmtId="164" formatCode="_-* #,##0.00_р_._-;\-* #,##0.00_р_._-;_-* &quot;-&quot;??_р_._-;_-@_-"/>
    <numFmt numFmtId="165" formatCode="_-* #,##0.0_р_._-;\-* #,##0.0_р_._-;_-* &quot;-&quot;??_р_._-;_-@_-"/>
    <numFmt numFmtId="166" formatCode="_-* #,##0.0_р_._-;\-* #,##0.0_р_._-;_-* &quot;-&quot;?_р_._-;_-@_-"/>
    <numFmt numFmtId="167" formatCode="#,##0.0_ ;\-#,##0.0\ "/>
    <numFmt numFmtId="168" formatCode="_(* #,##0.0_);_(* \(#,##0.0\);_(* &quot;-&quot;??_);_(@_)"/>
    <numFmt numFmtId="169" formatCode="0.0"/>
    <numFmt numFmtId="170" formatCode="0.0000"/>
    <numFmt numFmtId="171" formatCode="0.000"/>
  </numFmts>
  <fonts count="34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9"/>
      <name val="Arial"/>
      <family val="2"/>
      <charset val="204"/>
    </font>
    <font>
      <b/>
      <sz val="9"/>
      <name val="Arial Cyr"/>
      <charset val="204"/>
    </font>
    <font>
      <sz val="9"/>
      <name val="Arial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8"/>
      <color theme="1"/>
      <name val="Times New Roman"/>
      <family val="1"/>
      <charset val="204"/>
    </font>
    <font>
      <sz val="8.5"/>
      <color theme="1"/>
      <name val="Arial"/>
      <family val="2"/>
      <charset val="204"/>
    </font>
    <font>
      <sz val="8.5"/>
      <color theme="1"/>
      <name val="Times New Roman"/>
      <family val="1"/>
      <charset val="204"/>
    </font>
    <font>
      <b/>
      <sz val="8.5"/>
      <color theme="1"/>
      <name val="Times New Roman"/>
      <family val="1"/>
      <charset val="204"/>
    </font>
    <font>
      <sz val="8.5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4" fillId="0" borderId="0" applyNumberFormat="0" applyFill="0" applyBorder="0" applyAlignment="0" applyProtection="0"/>
    <xf numFmtId="0" fontId="6" fillId="0" borderId="0"/>
    <xf numFmtId="0" fontId="18" fillId="0" borderId="0"/>
    <xf numFmtId="0" fontId="4" fillId="0" borderId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50">
    <xf numFmtId="0" fontId="0" fillId="0" borderId="0" xfId="0"/>
    <xf numFmtId="0" fontId="0" fillId="3" borderId="0" xfId="0" applyFill="1"/>
    <xf numFmtId="0" fontId="10" fillId="3" borderId="1" xfId="0" applyFont="1" applyFill="1" applyBorder="1" applyAlignment="1">
      <alignment vertical="center" wrapText="1"/>
    </xf>
    <xf numFmtId="165" fontId="12" fillId="0" borderId="1" xfId="5" applyNumberFormat="1" applyFont="1" applyFill="1" applyBorder="1" applyAlignment="1" applyProtection="1">
      <alignment horizontal="left" vertical="top" wrapText="1"/>
      <protection locked="0"/>
    </xf>
    <xf numFmtId="0" fontId="0" fillId="0" borderId="1" xfId="0" applyBorder="1"/>
    <xf numFmtId="168" fontId="11" fillId="4" borderId="1" xfId="6" applyNumberFormat="1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168" fontId="11" fillId="4" borderId="1" xfId="6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66" fontId="11" fillId="4" borderId="1" xfId="0" applyNumberFormat="1" applyFont="1" applyFill="1" applyBorder="1"/>
    <xf numFmtId="169" fontId="0" fillId="0" borderId="1" xfId="0" applyNumberFormat="1" applyFont="1" applyBorder="1" applyAlignment="1">
      <alignment horizontal="center"/>
    </xf>
    <xf numFmtId="169" fontId="0" fillId="0" borderId="0" xfId="0" applyNumberFormat="1" applyAlignment="1">
      <alignment horizontal="center"/>
    </xf>
    <xf numFmtId="165" fontId="10" fillId="4" borderId="2" xfId="5" applyNumberFormat="1" applyFon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4" xfId="0" applyBorder="1"/>
    <xf numFmtId="0" fontId="9" fillId="0" borderId="4" xfId="0" applyFont="1" applyBorder="1" applyAlignment="1">
      <alignment horizontal="center"/>
    </xf>
    <xf numFmtId="169" fontId="9" fillId="0" borderId="4" xfId="0" applyNumberFormat="1" applyFont="1" applyBorder="1" applyAlignment="1">
      <alignment horizontal="center"/>
    </xf>
    <xf numFmtId="167" fontId="8" fillId="0" borderId="1" xfId="0" applyNumberFormat="1" applyFont="1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0" fontId="22" fillId="0" borderId="0" xfId="0" applyFont="1"/>
    <xf numFmtId="0" fontId="25" fillId="0" borderId="0" xfId="0" applyFont="1"/>
    <xf numFmtId="0" fontId="22" fillId="4" borderId="0" xfId="0" applyFont="1" applyFill="1"/>
    <xf numFmtId="169" fontId="24" fillId="5" borderId="1" xfId="0" applyNumberFormat="1" applyFont="1" applyFill="1" applyBorder="1" applyAlignment="1">
      <alignment horizontal="center"/>
    </xf>
    <xf numFmtId="169" fontId="24" fillId="6" borderId="1" xfId="0" applyNumberFormat="1" applyFont="1" applyFill="1" applyBorder="1" applyAlignment="1">
      <alignment horizont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26" fillId="0" borderId="0" xfId="0" applyFont="1"/>
    <xf numFmtId="0" fontId="17" fillId="0" borderId="0" xfId="0" applyFont="1" applyAlignment="1">
      <alignment horizontal="center" vertical="center"/>
    </xf>
    <xf numFmtId="0" fontId="27" fillId="0" borderId="0" xfId="0" applyFont="1"/>
    <xf numFmtId="0" fontId="15" fillId="0" borderId="0" xfId="0" applyFont="1" applyAlignment="1">
      <alignment horizontal="center" vertical="center"/>
    </xf>
    <xf numFmtId="2" fontId="22" fillId="0" borderId="0" xfId="0" applyNumberFormat="1" applyFont="1"/>
    <xf numFmtId="0" fontId="0" fillId="0" borderId="0" xfId="0" applyAlignment="1">
      <alignment wrapText="1"/>
    </xf>
    <xf numFmtId="0" fontId="29" fillId="0" borderId="0" xfId="0" applyFont="1"/>
    <xf numFmtId="1" fontId="24" fillId="4" borderId="3" xfId="0" applyNumberFormat="1" applyFont="1" applyFill="1" applyBorder="1" applyAlignment="1">
      <alignment horizontal="center"/>
    </xf>
    <xf numFmtId="0" fontId="22" fillId="2" borderId="0" xfId="0" applyFont="1" applyFill="1"/>
    <xf numFmtId="0" fontId="23" fillId="2" borderId="3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2" fontId="20" fillId="2" borderId="1" xfId="0" applyNumberFormat="1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0" fillId="0" borderId="0" xfId="0" applyAlignment="1">
      <alignment wrapText="1"/>
    </xf>
    <xf numFmtId="0" fontId="22" fillId="0" borderId="0" xfId="0" applyFont="1" applyAlignment="1">
      <alignment horizontal="center"/>
    </xf>
    <xf numFmtId="0" fontId="22" fillId="0" borderId="0" xfId="0" applyFont="1" applyFill="1"/>
    <xf numFmtId="2" fontId="20" fillId="0" borderId="1" xfId="0" applyNumberFormat="1" applyFont="1" applyFill="1" applyBorder="1" applyAlignment="1">
      <alignment horizontal="center"/>
    </xf>
    <xf numFmtId="2" fontId="21" fillId="2" borderId="1" xfId="0" applyNumberFormat="1" applyFont="1" applyFill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5" fillId="0" borderId="0" xfId="0" applyFont="1" applyAlignment="1">
      <alignment horizontal="right"/>
    </xf>
    <xf numFmtId="2" fontId="23" fillId="0" borderId="1" xfId="0" applyNumberFormat="1" applyFont="1" applyBorder="1" applyAlignment="1">
      <alignment horizontal="center"/>
    </xf>
    <xf numFmtId="0" fontId="23" fillId="4" borderId="1" xfId="0" applyFont="1" applyFill="1" applyBorder="1" applyAlignment="1">
      <alignment horizontal="center"/>
    </xf>
    <xf numFmtId="2" fontId="24" fillId="0" borderId="3" xfId="0" applyNumberFormat="1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/>
    </xf>
    <xf numFmtId="169" fontId="24" fillId="0" borderId="1" xfId="0" applyNumberFormat="1" applyFont="1" applyFill="1" applyBorder="1" applyAlignment="1">
      <alignment horizontal="center"/>
    </xf>
    <xf numFmtId="171" fontId="20" fillId="0" borderId="1" xfId="0" applyNumberFormat="1" applyFont="1" applyFill="1" applyBorder="1" applyAlignment="1">
      <alignment horizontal="center"/>
    </xf>
    <xf numFmtId="2" fontId="24" fillId="0" borderId="1" xfId="0" applyNumberFormat="1" applyFont="1" applyFill="1" applyBorder="1" applyAlignment="1">
      <alignment horizontal="center"/>
    </xf>
    <xf numFmtId="170" fontId="20" fillId="0" borderId="1" xfId="0" applyNumberFormat="1" applyFont="1" applyFill="1" applyBorder="1" applyAlignment="1">
      <alignment horizontal="center"/>
    </xf>
    <xf numFmtId="169" fontId="24" fillId="0" borderId="3" xfId="0" applyNumberFormat="1" applyFont="1" applyFill="1" applyBorder="1" applyAlignment="1">
      <alignment horizontal="center"/>
    </xf>
    <xf numFmtId="1" fontId="24" fillId="0" borderId="3" xfId="0" applyNumberFormat="1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169" fontId="25" fillId="0" borderId="1" xfId="0" applyNumberFormat="1" applyFont="1" applyFill="1" applyBorder="1" applyAlignment="1">
      <alignment horizontal="center"/>
    </xf>
    <xf numFmtId="169" fontId="22" fillId="0" borderId="1" xfId="0" applyNumberFormat="1" applyFont="1" applyFill="1" applyBorder="1" applyAlignment="1">
      <alignment horizontal="center"/>
    </xf>
    <xf numFmtId="0" fontId="29" fillId="0" borderId="0" xfId="0" applyFont="1" applyFill="1"/>
    <xf numFmtId="2" fontId="22" fillId="0" borderId="0" xfId="0" applyNumberFormat="1" applyFont="1" applyFill="1"/>
    <xf numFmtId="0" fontId="23" fillId="2" borderId="1" xfId="0" applyFont="1" applyFill="1" applyBorder="1" applyAlignment="1">
      <alignment horizontal="center"/>
    </xf>
    <xf numFmtId="2" fontId="23" fillId="2" borderId="1" xfId="0" applyNumberFormat="1" applyFont="1" applyFill="1" applyBorder="1" applyAlignment="1">
      <alignment horizontal="center"/>
    </xf>
    <xf numFmtId="169" fontId="20" fillId="2" borderId="1" xfId="0" applyNumberFormat="1" applyFont="1" applyFill="1" applyBorder="1" applyAlignment="1">
      <alignment horizontal="center"/>
    </xf>
    <xf numFmtId="1" fontId="24" fillId="2" borderId="3" xfId="0" applyNumberFormat="1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/>
    </xf>
    <xf numFmtId="169" fontId="24" fillId="2" borderId="1" xfId="0" applyNumberFormat="1" applyFont="1" applyFill="1" applyBorder="1" applyAlignment="1">
      <alignment horizontal="center"/>
    </xf>
    <xf numFmtId="2" fontId="24" fillId="2" borderId="3" xfId="0" applyNumberFormat="1" applyFont="1" applyFill="1" applyBorder="1" applyAlignment="1">
      <alignment horizontal="center"/>
    </xf>
    <xf numFmtId="171" fontId="20" fillId="2" borderId="1" xfId="0" applyNumberFormat="1" applyFont="1" applyFill="1" applyBorder="1" applyAlignment="1">
      <alignment horizontal="center"/>
    </xf>
    <xf numFmtId="2" fontId="24" fillId="2" borderId="1" xfId="0" applyNumberFormat="1" applyFont="1" applyFill="1" applyBorder="1" applyAlignment="1">
      <alignment horizontal="center"/>
    </xf>
    <xf numFmtId="170" fontId="20" fillId="2" borderId="1" xfId="0" applyNumberFormat="1" applyFont="1" applyFill="1" applyBorder="1" applyAlignment="1">
      <alignment horizontal="center"/>
    </xf>
    <xf numFmtId="169" fontId="25" fillId="2" borderId="1" xfId="0" applyNumberFormat="1" applyFont="1" applyFill="1" applyBorder="1" applyAlignment="1">
      <alignment horizontal="center"/>
    </xf>
    <xf numFmtId="169" fontId="22" fillId="2" borderId="1" xfId="0" applyNumberFormat="1" applyFont="1" applyFill="1" applyBorder="1" applyAlignment="1">
      <alignment horizontal="center"/>
    </xf>
    <xf numFmtId="0" fontId="29" fillId="2" borderId="0" xfId="0" applyFont="1" applyFill="1"/>
    <xf numFmtId="2" fontId="22" fillId="2" borderId="0" xfId="0" applyNumberFormat="1" applyFont="1" applyFill="1"/>
    <xf numFmtId="0" fontId="23" fillId="2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left" wrapText="1"/>
    </xf>
    <xf numFmtId="0" fontId="30" fillId="0" borderId="1" xfId="0" applyFont="1" applyBorder="1" applyAlignment="1">
      <alignment horizontal="left" wrapText="1"/>
    </xf>
    <xf numFmtId="0" fontId="24" fillId="0" borderId="1" xfId="0" applyFont="1" applyBorder="1" applyAlignment="1">
      <alignment horizontal="center"/>
    </xf>
    <xf numFmtId="2" fontId="7" fillId="2" borderId="1" xfId="2" applyNumberFormat="1" applyFont="1" applyFill="1" applyBorder="1" applyAlignment="1" applyProtection="1">
      <alignment wrapText="1"/>
      <protection locked="0"/>
    </xf>
    <xf numFmtId="0" fontId="30" fillId="2" borderId="1" xfId="0" applyFont="1" applyFill="1" applyBorder="1" applyAlignment="1">
      <alignment horizontal="left" wrapText="1"/>
    </xf>
    <xf numFmtId="0" fontId="23" fillId="2" borderId="1" xfId="0" applyFont="1" applyFill="1" applyBorder="1" applyAlignment="1">
      <alignment horizontal="center" wrapText="1"/>
    </xf>
    <xf numFmtId="0" fontId="23" fillId="2" borderId="1" xfId="0" applyFont="1" applyFill="1" applyBorder="1"/>
    <xf numFmtId="2" fontId="7" fillId="2" borderId="1" xfId="2" applyNumberFormat="1" applyFont="1" applyFill="1" applyBorder="1" applyAlignment="1">
      <alignment horizontal="left" wrapText="1"/>
    </xf>
    <xf numFmtId="165" fontId="7" fillId="2" borderId="1" xfId="5" applyNumberFormat="1" applyFont="1" applyFill="1" applyBorder="1" applyAlignment="1" applyProtection="1">
      <alignment horizontal="left" vertical="top" wrapText="1"/>
      <protection locked="0"/>
    </xf>
    <xf numFmtId="169" fontId="23" fillId="2" borderId="1" xfId="0" applyNumberFormat="1" applyFont="1" applyFill="1" applyBorder="1" applyAlignment="1">
      <alignment horizontal="center"/>
    </xf>
    <xf numFmtId="0" fontId="28" fillId="2" borderId="1" xfId="0" applyFont="1" applyFill="1" applyBorder="1" applyAlignment="1">
      <alignment wrapText="1"/>
    </xf>
    <xf numFmtId="0" fontId="30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horizontal="justify" vertical="center"/>
    </xf>
    <xf numFmtId="0" fontId="32" fillId="2" borderId="1" xfId="0" applyFont="1" applyFill="1" applyBorder="1" applyAlignment="1">
      <alignment horizontal="justify" vertical="center" wrapText="1"/>
    </xf>
    <xf numFmtId="2" fontId="3" fillId="0" borderId="1" xfId="0" applyNumberFormat="1" applyFont="1" applyFill="1" applyBorder="1" applyAlignment="1">
      <alignment vertical="center" wrapText="1"/>
    </xf>
    <xf numFmtId="0" fontId="23" fillId="0" borderId="1" xfId="0" applyFont="1" applyBorder="1" applyAlignment="1">
      <alignment horizontal="center" wrapText="1"/>
    </xf>
    <xf numFmtId="0" fontId="23" fillId="0" borderId="1" xfId="0" applyFont="1" applyBorder="1"/>
    <xf numFmtId="2" fontId="2" fillId="4" borderId="1" xfId="2" applyNumberFormat="1" applyFont="1" applyFill="1" applyBorder="1" applyAlignment="1">
      <alignment horizontal="left" wrapText="1"/>
    </xf>
    <xf numFmtId="0" fontId="23" fillId="4" borderId="1" xfId="0" applyFont="1" applyFill="1" applyBorder="1" applyAlignment="1">
      <alignment horizontal="left" wrapText="1"/>
    </xf>
    <xf numFmtId="0" fontId="23" fillId="4" borderId="1" xfId="0" applyFont="1" applyFill="1" applyBorder="1" applyAlignment="1">
      <alignment horizontal="center" wrapText="1"/>
    </xf>
    <xf numFmtId="166" fontId="14" fillId="0" borderId="1" xfId="6" applyNumberFormat="1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wrapText="1"/>
    </xf>
    <xf numFmtId="166" fontId="13" fillId="0" borderId="1" xfId="6" applyNumberFormat="1" applyFont="1" applyFill="1" applyBorder="1" applyAlignment="1">
      <alignment horizontal="left" vertical="center" wrapText="1"/>
    </xf>
    <xf numFmtId="166" fontId="3" fillId="0" borderId="1" xfId="6" applyNumberFormat="1" applyFont="1" applyFill="1" applyBorder="1" applyAlignment="1">
      <alignment horizontal="left" vertical="center" wrapText="1"/>
    </xf>
    <xf numFmtId="0" fontId="30" fillId="2" borderId="1" xfId="0" applyFont="1" applyFill="1" applyBorder="1" applyAlignment="1">
      <alignment horizontal="center"/>
    </xf>
    <xf numFmtId="2" fontId="24" fillId="4" borderId="1" xfId="0" applyNumberFormat="1" applyFont="1" applyFill="1" applyBorder="1" applyAlignment="1">
      <alignment horizontal="center"/>
    </xf>
    <xf numFmtId="2" fontId="13" fillId="2" borderId="1" xfId="2" applyNumberFormat="1" applyFont="1" applyFill="1" applyBorder="1" applyAlignment="1" applyProtection="1">
      <alignment wrapText="1"/>
      <protection locked="0"/>
    </xf>
    <xf numFmtId="2" fontId="13" fillId="2" borderId="1" xfId="2" applyNumberFormat="1" applyFont="1" applyFill="1" applyBorder="1" applyAlignment="1">
      <alignment horizontal="left" wrapText="1"/>
    </xf>
    <xf numFmtId="165" fontId="13" fillId="2" borderId="1" xfId="5" applyNumberFormat="1" applyFont="1" applyFill="1" applyBorder="1" applyAlignment="1" applyProtection="1">
      <alignment horizontal="left" vertical="top" wrapText="1"/>
      <protection locked="0"/>
    </xf>
    <xf numFmtId="0" fontId="23" fillId="2" borderId="1" xfId="0" applyFont="1" applyFill="1" applyBorder="1" applyAlignment="1">
      <alignment wrapText="1"/>
    </xf>
    <xf numFmtId="0" fontId="31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horizontal="justify" vertical="center"/>
    </xf>
    <xf numFmtId="0" fontId="20" fillId="2" borderId="1" xfId="0" applyFont="1" applyFill="1" applyBorder="1"/>
    <xf numFmtId="2" fontId="13" fillId="2" borderId="1" xfId="0" applyNumberFormat="1" applyFont="1" applyFill="1" applyBorder="1" applyAlignment="1">
      <alignment vertical="center" wrapText="1"/>
    </xf>
    <xf numFmtId="2" fontId="0" fillId="2" borderId="1" xfId="2" applyNumberFormat="1" applyFont="1" applyFill="1" applyBorder="1" applyAlignment="1">
      <alignment horizontal="left" wrapText="1"/>
    </xf>
    <xf numFmtId="166" fontId="14" fillId="2" borderId="1" xfId="6" applyNumberFormat="1" applyFont="1" applyFill="1" applyBorder="1" applyAlignment="1">
      <alignment horizontal="left" vertical="center" wrapText="1"/>
    </xf>
    <xf numFmtId="166" fontId="33" fillId="2" borderId="1" xfId="6" applyNumberFormat="1" applyFont="1" applyFill="1" applyBorder="1" applyAlignment="1">
      <alignment horizontal="left" vertical="center" wrapText="1"/>
    </xf>
    <xf numFmtId="166" fontId="13" fillId="2" borderId="1" xfId="6" applyNumberFormat="1" applyFont="1" applyFill="1" applyBorder="1" applyAlignment="1">
      <alignment horizontal="left" vertical="center" wrapText="1"/>
    </xf>
    <xf numFmtId="2" fontId="13" fillId="0" borderId="1" xfId="2" applyNumberFormat="1" applyFont="1" applyFill="1" applyBorder="1" applyAlignment="1" applyProtection="1">
      <alignment wrapText="1"/>
      <protection locked="0"/>
    </xf>
    <xf numFmtId="2" fontId="21" fillId="0" borderId="1" xfId="0" applyNumberFormat="1" applyFont="1" applyFill="1" applyBorder="1" applyAlignment="1">
      <alignment horizontal="center"/>
    </xf>
    <xf numFmtId="2" fontId="13" fillId="0" borderId="1" xfId="2" applyNumberFormat="1" applyFont="1" applyFill="1" applyBorder="1" applyAlignment="1">
      <alignment horizontal="left" wrapText="1"/>
    </xf>
    <xf numFmtId="165" fontId="13" fillId="0" borderId="1" xfId="5" applyNumberFormat="1" applyFont="1" applyFill="1" applyBorder="1" applyAlignment="1" applyProtection="1">
      <alignment horizontal="left" vertical="top" wrapText="1"/>
      <protection locked="0"/>
    </xf>
    <xf numFmtId="0" fontId="23" fillId="0" borderId="1" xfId="0" applyFont="1" applyFill="1" applyBorder="1"/>
    <xf numFmtId="0" fontId="31" fillId="0" borderId="1" xfId="0" applyFont="1" applyFill="1" applyBorder="1"/>
    <xf numFmtId="0" fontId="23" fillId="0" borderId="1" xfId="0" applyFont="1" applyFill="1" applyBorder="1" applyAlignment="1">
      <alignment wrapText="1"/>
    </xf>
    <xf numFmtId="0" fontId="31" fillId="0" borderId="1" xfId="0" applyFont="1" applyFill="1" applyBorder="1" applyAlignment="1">
      <alignment wrapText="1"/>
    </xf>
    <xf numFmtId="0" fontId="30" fillId="0" borderId="1" xfId="0" applyFont="1" applyFill="1" applyBorder="1" applyAlignment="1">
      <alignment wrapText="1"/>
    </xf>
    <xf numFmtId="2" fontId="13" fillId="0" borderId="1" xfId="0" applyNumberFormat="1" applyFont="1" applyFill="1" applyBorder="1" applyAlignment="1">
      <alignment vertical="center" wrapText="1"/>
    </xf>
    <xf numFmtId="2" fontId="0" fillId="0" borderId="1" xfId="2" applyNumberFormat="1" applyFont="1" applyFill="1" applyBorder="1" applyAlignment="1">
      <alignment horizontal="left" wrapText="1"/>
    </xf>
    <xf numFmtId="166" fontId="33" fillId="0" borderId="1" xfId="6" applyNumberFormat="1" applyFont="1" applyFill="1" applyBorder="1" applyAlignment="1">
      <alignment horizontal="left" vertical="center" wrapText="1"/>
    </xf>
    <xf numFmtId="2" fontId="33" fillId="0" borderId="1" xfId="0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0" fontId="24" fillId="2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wrapText="1"/>
    </xf>
    <xf numFmtId="0" fontId="23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left" wrapText="1"/>
    </xf>
    <xf numFmtId="0" fontId="19" fillId="4" borderId="1" xfId="0" applyFont="1" applyFill="1" applyBorder="1" applyAlignment="1">
      <alignment horizontal="left" wrapText="1"/>
    </xf>
    <xf numFmtId="0" fontId="22" fillId="0" borderId="0" xfId="0" applyFont="1" applyAlignment="1">
      <alignment horizontal="left"/>
    </xf>
    <xf numFmtId="0" fontId="28" fillId="0" borderId="1" xfId="0" applyFont="1" applyFill="1" applyBorder="1" applyAlignment="1">
      <alignment horizontal="center" wrapText="1"/>
    </xf>
    <xf numFmtId="0" fontId="23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8" fillId="2" borderId="1" xfId="0" applyFont="1" applyFill="1" applyBorder="1" applyAlignment="1">
      <alignment horizontal="center" wrapText="1"/>
    </xf>
    <xf numFmtId="0" fontId="24" fillId="2" borderId="1" xfId="0" applyFont="1" applyFill="1" applyBorder="1" applyAlignment="1">
      <alignment horizontal="left" wrapText="1"/>
    </xf>
    <xf numFmtId="0" fontId="22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0" fontId="25" fillId="0" borderId="0" xfId="0" applyFont="1" applyBorder="1" applyAlignment="1">
      <alignment horizontal="center"/>
    </xf>
  </cellXfs>
  <cellStyles count="7">
    <cellStyle name="normal" xfId="1"/>
    <cellStyle name="Обычный" xfId="0" builtinId="0"/>
    <cellStyle name="Обычный 2" xfId="2"/>
    <cellStyle name="Обычный 4" xfId="3"/>
    <cellStyle name="Стиль 1" xfId="4"/>
    <cellStyle name="Финансовый" xfId="5" builtinId="3"/>
    <cellStyle name="Финансовый 2 2" xfId="6"/>
  </cellStyles>
  <dxfs count="6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6"/>
  <sheetViews>
    <sheetView workbookViewId="0">
      <selection activeCell="D9" sqref="D9:G25"/>
    </sheetView>
  </sheetViews>
  <sheetFormatPr defaultRowHeight="13.2"/>
  <cols>
    <col min="1" max="1" width="44" customWidth="1"/>
    <col min="2" max="2" width="12" customWidth="1"/>
    <col min="4" max="4" width="10.6640625" customWidth="1"/>
    <col min="5" max="5" width="11.88671875" customWidth="1"/>
    <col min="6" max="6" width="10.44140625" customWidth="1"/>
    <col min="7" max="7" width="17.6640625" customWidth="1"/>
    <col min="8" max="8" width="12.6640625" customWidth="1"/>
  </cols>
  <sheetData>
    <row r="2" spans="1:8">
      <c r="A2" s="132" t="s">
        <v>26</v>
      </c>
      <c r="B2" s="132"/>
      <c r="C2" s="132"/>
      <c r="D2" s="132"/>
      <c r="E2" s="132"/>
      <c r="F2" s="132"/>
      <c r="G2" s="132"/>
      <c r="H2" s="132"/>
    </row>
    <row r="3" spans="1:8">
      <c r="A3" s="132"/>
      <c r="B3" s="132"/>
      <c r="C3" s="132"/>
      <c r="D3" s="132"/>
      <c r="E3" s="132"/>
      <c r="F3" s="132"/>
      <c r="G3" s="132"/>
      <c r="H3" s="132"/>
    </row>
    <row r="5" spans="1:8" ht="79.2">
      <c r="A5" s="4"/>
      <c r="B5" s="17" t="s">
        <v>20</v>
      </c>
      <c r="C5" s="6" t="s">
        <v>18</v>
      </c>
      <c r="D5" s="16" t="s">
        <v>22</v>
      </c>
      <c r="E5" s="16" t="s">
        <v>23</v>
      </c>
      <c r="F5" s="16" t="s">
        <v>24</v>
      </c>
      <c r="G5" s="16" t="s">
        <v>25</v>
      </c>
      <c r="H5" s="7" t="s">
        <v>19</v>
      </c>
    </row>
    <row r="6" spans="1:8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</row>
    <row r="7" spans="1:8">
      <c r="A7" s="18"/>
      <c r="B7" s="14">
        <v>20630.900000000001</v>
      </c>
      <c r="C7" s="19">
        <v>2645</v>
      </c>
      <c r="D7" s="20">
        <f>B7*20%</f>
        <v>4126.18</v>
      </c>
      <c r="E7" s="20">
        <f>B7*25%</f>
        <v>5157.7250000000004</v>
      </c>
      <c r="F7" s="20">
        <f>B7*30%</f>
        <v>6189.27</v>
      </c>
      <c r="G7" s="20">
        <f>B7*25%</f>
        <v>5157.7250000000004</v>
      </c>
      <c r="H7" s="20">
        <f>G7+F7+E7+D7</f>
        <v>20630.900000000001</v>
      </c>
    </row>
    <row r="8" spans="1:8">
      <c r="A8" s="2" t="s">
        <v>0</v>
      </c>
      <c r="B8" s="1"/>
      <c r="C8" s="10"/>
      <c r="D8" s="10"/>
      <c r="E8" s="10"/>
      <c r="F8" s="10"/>
      <c r="G8" s="10"/>
      <c r="H8" s="10"/>
    </row>
    <row r="9" spans="1:8">
      <c r="A9" s="3" t="s">
        <v>1</v>
      </c>
      <c r="B9" s="22">
        <f>D9+E9+F9+G9</f>
        <v>405.6</v>
      </c>
      <c r="C9" s="9">
        <v>52</v>
      </c>
      <c r="D9" s="11">
        <v>110</v>
      </c>
      <c r="E9" s="11">
        <v>72.5</v>
      </c>
      <c r="F9" s="11">
        <v>103.2</v>
      </c>
      <c r="G9" s="11">
        <v>119.9</v>
      </c>
      <c r="H9" s="13">
        <v>405.598820415879</v>
      </c>
    </row>
    <row r="10" spans="1:8">
      <c r="A10" s="3" t="s">
        <v>2</v>
      </c>
      <c r="B10" s="22">
        <f>D10+E10+F10+G10</f>
        <v>897</v>
      </c>
      <c r="C10" s="9">
        <v>115</v>
      </c>
      <c r="D10" s="11">
        <v>179.5</v>
      </c>
      <c r="E10" s="11">
        <v>153.4</v>
      </c>
      <c r="F10" s="11">
        <v>234.1</v>
      </c>
      <c r="G10" s="11">
        <v>330</v>
      </c>
      <c r="H10" s="13">
        <v>896.99739130434773</v>
      </c>
    </row>
    <row r="11" spans="1:8">
      <c r="A11" s="3" t="s">
        <v>3</v>
      </c>
      <c r="B11" s="21">
        <f>D11+E11+F11+G11</f>
        <v>3619.1000000000004</v>
      </c>
      <c r="C11" s="9">
        <v>464</v>
      </c>
      <c r="D11" s="11">
        <v>723.8</v>
      </c>
      <c r="E11" s="11">
        <v>904.8</v>
      </c>
      <c r="F11" s="11">
        <v>1085.7</v>
      </c>
      <c r="G11" s="11">
        <v>904.8</v>
      </c>
      <c r="H11" s="13">
        <v>3619.1894744801516</v>
      </c>
    </row>
    <row r="12" spans="1:8">
      <c r="A12" s="3" t="s">
        <v>4</v>
      </c>
      <c r="B12" s="21">
        <f t="shared" ref="B12:B25" si="0">D12+E12+F12+G12</f>
        <v>1544.4</v>
      </c>
      <c r="C12" s="11">
        <v>198</v>
      </c>
      <c r="D12" s="11">
        <v>270.89999999999998</v>
      </c>
      <c r="E12" s="11">
        <v>424.1</v>
      </c>
      <c r="F12" s="11">
        <v>463.3</v>
      </c>
      <c r="G12" s="11">
        <v>386.1</v>
      </c>
      <c r="H12" s="13">
        <v>1544.3955085066161</v>
      </c>
    </row>
    <row r="13" spans="1:8">
      <c r="A13" s="3" t="s">
        <v>5</v>
      </c>
      <c r="B13" s="21">
        <f t="shared" si="0"/>
        <v>187.2</v>
      </c>
      <c r="C13" s="11">
        <v>24</v>
      </c>
      <c r="D13" s="11">
        <v>47.4</v>
      </c>
      <c r="E13" s="11">
        <v>36.799999999999997</v>
      </c>
      <c r="F13" s="11">
        <v>54.2</v>
      </c>
      <c r="G13" s="11">
        <v>48.8</v>
      </c>
      <c r="H13" s="13">
        <v>187.19945557655956</v>
      </c>
    </row>
    <row r="14" spans="1:8">
      <c r="A14" s="3" t="s">
        <v>6</v>
      </c>
      <c r="B14" s="21">
        <f t="shared" si="0"/>
        <v>4056</v>
      </c>
      <c r="C14" s="11">
        <v>520</v>
      </c>
      <c r="D14" s="11">
        <v>811.5</v>
      </c>
      <c r="E14" s="11">
        <v>564.5</v>
      </c>
      <c r="F14" s="11">
        <v>600</v>
      </c>
      <c r="G14" s="11">
        <v>2080</v>
      </c>
      <c r="H14" s="13">
        <v>4055.9882041587898</v>
      </c>
    </row>
    <row r="15" spans="1:8">
      <c r="A15" s="3" t="s">
        <v>7</v>
      </c>
      <c r="B15" s="21">
        <f t="shared" si="0"/>
        <v>101.4</v>
      </c>
      <c r="C15" s="11">
        <v>13</v>
      </c>
      <c r="D15" s="11">
        <v>20.3</v>
      </c>
      <c r="E15" s="11">
        <v>25.3</v>
      </c>
      <c r="F15" s="11">
        <v>30.4</v>
      </c>
      <c r="G15" s="11">
        <v>25.4</v>
      </c>
      <c r="H15" s="13">
        <v>101.39970510396975</v>
      </c>
    </row>
    <row r="16" spans="1:8">
      <c r="A16" s="3" t="s">
        <v>8</v>
      </c>
      <c r="B16" s="21">
        <f t="shared" si="0"/>
        <v>865.8</v>
      </c>
      <c r="C16" s="11">
        <v>111</v>
      </c>
      <c r="D16" s="11">
        <v>100</v>
      </c>
      <c r="E16" s="11">
        <v>289.60000000000002</v>
      </c>
      <c r="F16" s="11">
        <v>259.7</v>
      </c>
      <c r="G16" s="11">
        <v>216.5</v>
      </c>
      <c r="H16" s="13">
        <v>865.79748204158795</v>
      </c>
    </row>
    <row r="17" spans="1:8">
      <c r="A17" s="3" t="s">
        <v>9</v>
      </c>
      <c r="B17" s="21">
        <f t="shared" si="0"/>
        <v>3416.4</v>
      </c>
      <c r="C17" s="11">
        <v>438</v>
      </c>
      <c r="D17" s="11">
        <v>683.3</v>
      </c>
      <c r="E17" s="11">
        <v>654.1</v>
      </c>
      <c r="F17" s="11">
        <v>1300</v>
      </c>
      <c r="G17" s="11">
        <v>779</v>
      </c>
      <c r="H17" s="13">
        <v>3416.3900642722115</v>
      </c>
    </row>
    <row r="18" spans="1:8">
      <c r="A18" s="3" t="s">
        <v>10</v>
      </c>
      <c r="B18" s="21">
        <f t="shared" si="0"/>
        <v>2659.8</v>
      </c>
      <c r="C18" s="11">
        <v>341</v>
      </c>
      <c r="D18" s="11">
        <v>532.1</v>
      </c>
      <c r="E18" s="11">
        <v>664.9</v>
      </c>
      <c r="F18" s="11">
        <v>797.9</v>
      </c>
      <c r="G18" s="11">
        <v>664.9</v>
      </c>
      <c r="H18" s="13">
        <v>2659.7922646502834</v>
      </c>
    </row>
    <row r="19" spans="1:8">
      <c r="A19" s="3" t="s">
        <v>11</v>
      </c>
      <c r="B19" s="21">
        <f t="shared" si="0"/>
        <v>312</v>
      </c>
      <c r="C19" s="11">
        <v>40</v>
      </c>
      <c r="D19" s="11">
        <v>62.4</v>
      </c>
      <c r="E19" s="11">
        <v>78</v>
      </c>
      <c r="F19" s="11">
        <v>93.6</v>
      </c>
      <c r="G19" s="11">
        <f>G$12/C$12*C19</f>
        <v>78</v>
      </c>
      <c r="H19" s="13">
        <v>311.99909262759923</v>
      </c>
    </row>
    <row r="20" spans="1:8">
      <c r="A20" s="3" t="s">
        <v>12</v>
      </c>
      <c r="B20" s="21">
        <f t="shared" si="0"/>
        <v>826.8</v>
      </c>
      <c r="C20" s="11">
        <v>106</v>
      </c>
      <c r="D20" s="11">
        <v>90</v>
      </c>
      <c r="E20" s="11">
        <v>221.7</v>
      </c>
      <c r="F20" s="11">
        <v>258.39999999999998</v>
      </c>
      <c r="G20" s="11">
        <v>256.7</v>
      </c>
      <c r="H20" s="13">
        <v>826.7975954631379</v>
      </c>
    </row>
    <row r="21" spans="1:8">
      <c r="A21" s="3" t="s">
        <v>13</v>
      </c>
      <c r="B21" s="21">
        <f t="shared" si="0"/>
        <v>577.15252525252527</v>
      </c>
      <c r="C21" s="11">
        <v>74</v>
      </c>
      <c r="D21" s="11">
        <v>115.4</v>
      </c>
      <c r="E21" s="11">
        <v>144.30000000000001</v>
      </c>
      <c r="F21" s="11">
        <f>F$12/C$12*C21</f>
        <v>173.15252525252527</v>
      </c>
      <c r="G21" s="11">
        <f>G$12/C$12*C21</f>
        <v>144.30000000000001</v>
      </c>
      <c r="H21" s="13">
        <v>577.19832136105867</v>
      </c>
    </row>
    <row r="22" spans="1:8">
      <c r="A22" s="3" t="s">
        <v>14</v>
      </c>
      <c r="B22" s="21">
        <f t="shared" si="0"/>
        <v>506.99343434343439</v>
      </c>
      <c r="C22" s="11">
        <v>65</v>
      </c>
      <c r="D22" s="11">
        <v>101.4</v>
      </c>
      <c r="E22" s="11">
        <v>126.7</v>
      </c>
      <c r="F22" s="11">
        <f>F$12/C$12*C22</f>
        <v>152.09343434343435</v>
      </c>
      <c r="G22" s="11">
        <v>126.8</v>
      </c>
      <c r="H22" s="13">
        <v>506.99852551984873</v>
      </c>
    </row>
    <row r="23" spans="1:8">
      <c r="A23" s="3" t="s">
        <v>15</v>
      </c>
      <c r="B23" s="21">
        <f t="shared" si="0"/>
        <v>210.6</v>
      </c>
      <c r="C23" s="11">
        <v>27</v>
      </c>
      <c r="D23" s="11">
        <v>30.6</v>
      </c>
      <c r="E23" s="11">
        <v>80</v>
      </c>
      <c r="F23" s="11">
        <v>30</v>
      </c>
      <c r="G23" s="11">
        <v>70</v>
      </c>
      <c r="H23" s="13">
        <v>210.59938752362947</v>
      </c>
    </row>
    <row r="24" spans="1:8">
      <c r="A24" s="3" t="s">
        <v>16</v>
      </c>
      <c r="B24" s="21">
        <f t="shared" si="0"/>
        <v>140.4</v>
      </c>
      <c r="C24" s="11">
        <v>18</v>
      </c>
      <c r="D24" s="11">
        <v>33.1</v>
      </c>
      <c r="E24" s="11">
        <v>30.1</v>
      </c>
      <c r="F24" s="11">
        <v>35.1</v>
      </c>
      <c r="G24" s="11">
        <v>42.1</v>
      </c>
      <c r="H24" s="13">
        <v>140.39959168241967</v>
      </c>
    </row>
    <row r="25" spans="1:8">
      <c r="A25" s="3" t="s">
        <v>17</v>
      </c>
      <c r="B25" s="21">
        <f t="shared" si="0"/>
        <v>304.15606060606058</v>
      </c>
      <c r="C25" s="11">
        <v>39</v>
      </c>
      <c r="D25" s="11">
        <v>60.8</v>
      </c>
      <c r="E25" s="11">
        <v>76</v>
      </c>
      <c r="F25" s="11">
        <f>F$12/C$12*C25</f>
        <v>91.256060606060615</v>
      </c>
      <c r="G25" s="11">
        <v>76.099999999999994</v>
      </c>
      <c r="H25" s="13">
        <v>304.19911531190928</v>
      </c>
    </row>
    <row r="26" spans="1:8">
      <c r="A26" s="15" t="s">
        <v>21</v>
      </c>
      <c r="B26" s="12">
        <f>SUM(B9:B25)</f>
        <v>20630.802020202016</v>
      </c>
      <c r="C26" s="8">
        <f t="shared" ref="C26:H26" si="1">SUM(C9:C25)</f>
        <v>2645</v>
      </c>
      <c r="D26" s="5">
        <f t="shared" si="1"/>
        <v>3972.5</v>
      </c>
      <c r="E26" s="5">
        <f t="shared" si="1"/>
        <v>4546.8</v>
      </c>
      <c r="F26" s="8">
        <f t="shared" si="1"/>
        <v>5762.1020202020209</v>
      </c>
      <c r="G26" s="8">
        <f t="shared" si="1"/>
        <v>6349.4000000000005</v>
      </c>
      <c r="H26" s="8">
        <f t="shared" si="1"/>
        <v>20630.939999999999</v>
      </c>
    </row>
  </sheetData>
  <mergeCells count="1">
    <mergeCell ref="A2:H3"/>
  </mergeCells>
  <conditionalFormatting sqref="A16 A23 A8:A14 A18:A21">
    <cfRule type="expression" dxfId="5" priority="2" stopIfTrue="1">
      <formula>RIGHT(#REF!,2)="00"</formula>
    </cfRule>
  </conditionalFormatting>
  <conditionalFormatting sqref="A25:A26">
    <cfRule type="expression" dxfId="4" priority="1" stopIfTrue="1">
      <formula>RIGHT(#REF!,2)="00"</formula>
    </cfRule>
  </conditionalFormatting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Q161"/>
  <sheetViews>
    <sheetView tabSelected="1" zoomScale="90" zoomScaleNormal="90" zoomScaleSheetLayoutView="98" workbookViewId="0">
      <pane xSplit="2" ySplit="14" topLeftCell="C44" activePane="bottomRight" state="frozen"/>
      <selection pane="topRight" activeCell="C1" sqref="C1"/>
      <selection pane="bottomLeft" activeCell="A15" sqref="A15"/>
      <selection pane="bottomRight" activeCell="C42" sqref="C42"/>
    </sheetView>
  </sheetViews>
  <sheetFormatPr defaultColWidth="8.88671875" defaultRowHeight="13.2"/>
  <cols>
    <col min="1" max="1" width="34.5546875" style="23" customWidth="1"/>
    <col min="2" max="2" width="40.33203125" style="36" customWidth="1"/>
    <col min="3" max="3" width="14" style="23" customWidth="1"/>
    <col min="4" max="4" width="13.109375" style="23" customWidth="1"/>
    <col min="5" max="5" width="11.33203125" style="23" customWidth="1"/>
    <col min="6" max="6" width="10.44140625" style="23" customWidth="1"/>
    <col min="7" max="7" width="12.5546875" style="23" customWidth="1"/>
    <col min="8" max="8" width="10.88671875" style="23" customWidth="1"/>
    <col min="9" max="9" width="10.5546875" style="23" bestFit="1" customWidth="1"/>
    <col min="10" max="10" width="8.88671875" style="23" customWidth="1"/>
    <col min="11" max="11" width="17.33203125" style="23" customWidth="1"/>
    <col min="12" max="12" width="9.6640625" style="23" customWidth="1"/>
    <col min="13" max="13" width="11.33203125" style="23" customWidth="1"/>
    <col min="14" max="14" width="21.88671875" style="23" hidden="1" customWidth="1"/>
    <col min="15" max="15" width="18.44140625" style="23" hidden="1" customWidth="1"/>
    <col min="16" max="16" width="13.33203125" style="23" hidden="1" customWidth="1"/>
    <col min="17" max="16384" width="8.88671875" style="23"/>
  </cols>
  <sheetData>
    <row r="1" spans="1:17">
      <c r="A1" s="43"/>
      <c r="K1" s="139" t="s">
        <v>106</v>
      </c>
      <c r="L1" s="139"/>
      <c r="M1" s="139"/>
    </row>
    <row r="2" spans="1:17">
      <c r="A2" s="43"/>
      <c r="K2" s="139" t="s">
        <v>107</v>
      </c>
      <c r="L2" s="139"/>
      <c r="M2" s="139"/>
    </row>
    <row r="3" spans="1:17">
      <c r="A3" s="43"/>
      <c r="K3" s="139" t="s">
        <v>120</v>
      </c>
      <c r="L3" s="139"/>
      <c r="M3" s="139"/>
    </row>
    <row r="4" spans="1:17" ht="16.5" customHeight="1">
      <c r="A4" s="143" t="s">
        <v>117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</row>
    <row r="5" spans="1:17" ht="18.75" customHeight="1">
      <c r="A5" s="143" t="s">
        <v>119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</row>
    <row r="6" spans="1:17" ht="12.75" hidden="1" customHeight="1">
      <c r="A6" s="43"/>
      <c r="C6" s="35"/>
      <c r="D6" s="35"/>
      <c r="E6" s="35"/>
      <c r="F6" s="35"/>
      <c r="G6" s="35"/>
      <c r="H6" s="35"/>
      <c r="I6" s="35"/>
      <c r="J6" s="35"/>
      <c r="K6" s="35"/>
      <c r="L6" s="35"/>
      <c r="M6" s="30"/>
    </row>
    <row r="7" spans="1:17" ht="17.25" hidden="1" customHeight="1">
      <c r="A7" s="43"/>
      <c r="C7" s="35"/>
      <c r="D7" s="35"/>
      <c r="E7" s="35"/>
      <c r="F7" s="35"/>
      <c r="G7" s="35"/>
      <c r="H7" s="35"/>
      <c r="I7" s="35"/>
      <c r="J7" s="35"/>
      <c r="K7" s="35"/>
      <c r="L7" s="35"/>
      <c r="M7" s="30"/>
    </row>
    <row r="8" spans="1:17" ht="24.75" hidden="1" customHeight="1">
      <c r="A8" s="43"/>
      <c r="C8" s="30"/>
      <c r="D8" s="30"/>
      <c r="E8" s="30"/>
      <c r="F8" s="30"/>
      <c r="G8" s="31"/>
      <c r="H8" s="30"/>
      <c r="I8" s="30"/>
      <c r="J8" s="30"/>
      <c r="K8" s="30"/>
      <c r="L8" s="30"/>
      <c r="M8" s="30"/>
    </row>
    <row r="9" spans="1:17" ht="16.2" hidden="1" thickBot="1">
      <c r="A9" s="43"/>
      <c r="C9" s="32"/>
      <c r="D9" s="32"/>
      <c r="E9" s="32"/>
      <c r="F9" s="32"/>
      <c r="G9" s="33"/>
      <c r="H9" s="32"/>
      <c r="I9" s="32"/>
      <c r="J9" s="32"/>
      <c r="K9" s="32"/>
      <c r="L9" s="32"/>
      <c r="M9" s="32"/>
    </row>
    <row r="10" spans="1:17" ht="18.600000000000001" hidden="1" thickBot="1">
      <c r="G10" s="29"/>
    </row>
    <row r="11" spans="1:17" ht="40.950000000000003" customHeight="1">
      <c r="A11" s="135" t="s">
        <v>27</v>
      </c>
      <c r="B11" s="136" t="s">
        <v>58</v>
      </c>
      <c r="C11" s="136" t="s">
        <v>100</v>
      </c>
      <c r="D11" s="136"/>
      <c r="E11" s="136"/>
      <c r="F11" s="136" t="s">
        <v>101</v>
      </c>
      <c r="G11" s="136"/>
      <c r="H11" s="136"/>
      <c r="I11" s="136"/>
      <c r="J11" s="136"/>
      <c r="K11" s="136"/>
      <c r="L11" s="136"/>
      <c r="M11" s="135" t="s">
        <v>102</v>
      </c>
      <c r="N11" s="141" t="s">
        <v>61</v>
      </c>
      <c r="O11" s="135" t="s">
        <v>67</v>
      </c>
      <c r="P11" s="133" t="s">
        <v>66</v>
      </c>
      <c r="Q11" s="38"/>
    </row>
    <row r="12" spans="1:17" ht="178.5" customHeight="1">
      <c r="A12" s="135"/>
      <c r="B12" s="136"/>
      <c r="C12" s="80" t="s">
        <v>103</v>
      </c>
      <c r="D12" s="80" t="s">
        <v>86</v>
      </c>
      <c r="E12" s="80" t="s">
        <v>85</v>
      </c>
      <c r="F12" s="80" t="s">
        <v>28</v>
      </c>
      <c r="G12" s="80" t="s">
        <v>104</v>
      </c>
      <c r="H12" s="80" t="s">
        <v>87</v>
      </c>
      <c r="I12" s="80" t="s">
        <v>88</v>
      </c>
      <c r="J12" s="80" t="s">
        <v>89</v>
      </c>
      <c r="K12" s="80" t="s">
        <v>105</v>
      </c>
      <c r="L12" s="80" t="s">
        <v>29</v>
      </c>
      <c r="M12" s="135"/>
      <c r="N12" s="142"/>
      <c r="O12" s="135"/>
      <c r="P12" s="133"/>
      <c r="Q12" s="38"/>
    </row>
    <row r="13" spans="1:17" ht="26.25" customHeight="1">
      <c r="A13" s="66">
        <v>1</v>
      </c>
      <c r="B13" s="105">
        <v>2</v>
      </c>
      <c r="C13" s="66">
        <v>3</v>
      </c>
      <c r="D13" s="66">
        <v>4</v>
      </c>
      <c r="E13" s="66">
        <v>5</v>
      </c>
      <c r="F13" s="66">
        <v>6</v>
      </c>
      <c r="G13" s="66">
        <v>7</v>
      </c>
      <c r="H13" s="66">
        <v>8</v>
      </c>
      <c r="I13" s="66">
        <v>9</v>
      </c>
      <c r="J13" s="66">
        <v>10</v>
      </c>
      <c r="K13" s="66">
        <v>11</v>
      </c>
      <c r="L13" s="66">
        <v>12</v>
      </c>
      <c r="M13" s="86">
        <v>13</v>
      </c>
      <c r="N13" s="39">
        <v>16</v>
      </c>
      <c r="O13" s="40">
        <v>17</v>
      </c>
      <c r="P13" s="41" t="s">
        <v>62</v>
      </c>
      <c r="Q13" s="38"/>
    </row>
    <row r="14" spans="1:17" s="24" customFormat="1" ht="14.4" hidden="1">
      <c r="A14" s="137" t="s">
        <v>30</v>
      </c>
      <c r="B14" s="138"/>
      <c r="C14" s="106">
        <v>29552.49179314679</v>
      </c>
      <c r="D14" s="106">
        <v>485.024630541872</v>
      </c>
      <c r="E14" s="106">
        <v>169.852216748769</v>
      </c>
      <c r="F14" s="106">
        <v>6575.1724137931042</v>
      </c>
      <c r="G14" s="106">
        <v>1108.177339901478</v>
      </c>
      <c r="H14" s="106">
        <v>358.22660098522169</v>
      </c>
      <c r="I14" s="106">
        <v>162.5615763546798</v>
      </c>
      <c r="J14" s="106">
        <v>21.674876847290641</v>
      </c>
      <c r="K14" s="106">
        <v>17655.334220689656</v>
      </c>
      <c r="L14" s="106">
        <v>4362.5615763546793</v>
      </c>
      <c r="M14" s="106">
        <f t="shared" ref="M14:M51" si="0">C14+D14+E14+F14+G14+H14+I14+J14+K14+L14</f>
        <v>60451.077245363544</v>
      </c>
      <c r="N14" s="37">
        <f>SUM(N15:N20)</f>
        <v>1015</v>
      </c>
      <c r="O14" s="26">
        <v>2370300</v>
      </c>
      <c r="P14" s="27">
        <f>SUM(P15:P20)</f>
        <v>59555267.79940965</v>
      </c>
    </row>
    <row r="15" spans="1:17" s="46" customFormat="1" ht="39" customHeight="1">
      <c r="A15" s="119" t="s">
        <v>31</v>
      </c>
      <c r="B15" s="81" t="s">
        <v>131</v>
      </c>
      <c r="C15" s="47">
        <v>22952.320675105482</v>
      </c>
      <c r="D15" s="47">
        <v>260.75949367088606</v>
      </c>
      <c r="E15" s="47">
        <v>105.90717299578546</v>
      </c>
      <c r="F15" s="47">
        <v>5294.9367088607596</v>
      </c>
      <c r="G15" s="47">
        <v>521.94092827004226</v>
      </c>
      <c r="H15" s="47">
        <v>191.56118143459918</v>
      </c>
      <c r="I15" s="47">
        <v>176.79324894514767</v>
      </c>
      <c r="J15" s="47"/>
      <c r="K15" s="47">
        <v>15955.696202531646</v>
      </c>
      <c r="L15" s="47">
        <v>1513.9240506329079</v>
      </c>
      <c r="M15" s="120">
        <f t="shared" si="0"/>
        <v>46973.839662447259</v>
      </c>
      <c r="N15" s="53">
        <v>204</v>
      </c>
      <c r="O15" s="54">
        <v>179899.99999999997</v>
      </c>
      <c r="P15" s="55">
        <f>M15*N15+O15</f>
        <v>9762563.2911392413</v>
      </c>
    </row>
    <row r="16" spans="1:17" s="46" customFormat="1" ht="39" customHeight="1">
      <c r="A16" s="119" t="s">
        <v>32</v>
      </c>
      <c r="B16" s="81" t="s">
        <v>131</v>
      </c>
      <c r="C16" s="47">
        <v>27668.115942028988</v>
      </c>
      <c r="D16" s="47">
        <v>328.98550724637681</v>
      </c>
      <c r="E16" s="47">
        <v>104.34782608695531</v>
      </c>
      <c r="F16" s="47">
        <v>3927.536231884058</v>
      </c>
      <c r="G16" s="47">
        <v>900</v>
      </c>
      <c r="H16" s="47">
        <v>304.34782608695656</v>
      </c>
      <c r="I16" s="47">
        <v>253.62318840579712</v>
      </c>
      <c r="J16" s="47"/>
      <c r="K16" s="47">
        <v>24047.826086956524</v>
      </c>
      <c r="L16" s="47">
        <v>1552.1739130434762</v>
      </c>
      <c r="M16" s="120">
        <f t="shared" si="0"/>
        <v>59086.956521739135</v>
      </c>
      <c r="N16" s="53">
        <v>80</v>
      </c>
      <c r="O16" s="54">
        <v>170000</v>
      </c>
      <c r="P16" s="55">
        <f t="shared" ref="P16:P42" si="1">M16*N16+O16</f>
        <v>4896956.5217391308</v>
      </c>
    </row>
    <row r="17" spans="1:16" s="46" customFormat="1" ht="41.4" customHeight="1">
      <c r="A17" s="121" t="s">
        <v>33</v>
      </c>
      <c r="B17" s="81" t="s">
        <v>131</v>
      </c>
      <c r="C17" s="47">
        <v>32912.663755458518</v>
      </c>
      <c r="D17" s="47">
        <v>356.76855895196508</v>
      </c>
      <c r="E17" s="47">
        <v>134.06113537117477</v>
      </c>
      <c r="F17" s="47">
        <v>6165.0655021834064</v>
      </c>
      <c r="G17" s="47">
        <v>519.65065502183404</v>
      </c>
      <c r="H17" s="47">
        <v>261.13537117903934</v>
      </c>
      <c r="I17" s="47">
        <v>103.93013100436683</v>
      </c>
      <c r="J17" s="47"/>
      <c r="K17" s="47">
        <v>18914.847161572052</v>
      </c>
      <c r="L17" s="47">
        <v>1598.6899563318802</v>
      </c>
      <c r="M17" s="120">
        <f t="shared" si="0"/>
        <v>60966.812227074239</v>
      </c>
      <c r="N17" s="53">
        <v>248</v>
      </c>
      <c r="O17" s="54">
        <v>256600.00000000003</v>
      </c>
      <c r="P17" s="55">
        <f t="shared" si="1"/>
        <v>15376369.432314411</v>
      </c>
    </row>
    <row r="18" spans="1:16" s="46" customFormat="1" ht="40.950000000000003" customHeight="1">
      <c r="A18" s="121" t="s">
        <v>34</v>
      </c>
      <c r="B18" s="81" t="s">
        <v>131</v>
      </c>
      <c r="C18" s="47">
        <v>31279.090909090908</v>
      </c>
      <c r="D18" s="47">
        <v>379.09090909090901</v>
      </c>
      <c r="E18" s="47">
        <v>139.09090909091447</v>
      </c>
      <c r="F18" s="47">
        <v>8932.7272727272721</v>
      </c>
      <c r="G18" s="47">
        <v>962.72727272727275</v>
      </c>
      <c r="H18" s="47">
        <v>328.18181818181819</v>
      </c>
      <c r="I18" s="47">
        <v>184.54545454545453</v>
      </c>
      <c r="J18" s="47"/>
      <c r="K18" s="47">
        <v>21301.81818181818</v>
      </c>
      <c r="L18" s="47">
        <v>1522.7272727272721</v>
      </c>
      <c r="M18" s="120">
        <f t="shared" si="0"/>
        <v>65029.999999999993</v>
      </c>
      <c r="N18" s="53">
        <v>118</v>
      </c>
      <c r="O18" s="54">
        <v>193800</v>
      </c>
      <c r="P18" s="55">
        <f t="shared" si="1"/>
        <v>7867339.9999999991</v>
      </c>
    </row>
    <row r="19" spans="1:16" s="46" customFormat="1" ht="40.200000000000003" customHeight="1">
      <c r="A19" s="121" t="s">
        <v>116</v>
      </c>
      <c r="B19" s="81" t="s">
        <v>131</v>
      </c>
      <c r="C19" s="47">
        <v>26650.301204819283</v>
      </c>
      <c r="D19" s="47">
        <v>312.0481927710843</v>
      </c>
      <c r="E19" s="47">
        <v>101.50602409638492</v>
      </c>
      <c r="F19" s="47">
        <v>5698.1927710843374</v>
      </c>
      <c r="G19" s="47">
        <v>479.2168674698795</v>
      </c>
      <c r="H19" s="47">
        <v>229.21686746987947</v>
      </c>
      <c r="I19" s="47">
        <v>67.46987951807229</v>
      </c>
      <c r="J19" s="47"/>
      <c r="K19" s="47">
        <v>16061.746987951807</v>
      </c>
      <c r="L19" s="47">
        <v>1558.1325301204815</v>
      </c>
      <c r="M19" s="120">
        <f t="shared" si="0"/>
        <v>51157.831325301202</v>
      </c>
      <c r="N19" s="53">
        <v>305</v>
      </c>
      <c r="O19" s="54">
        <v>503100</v>
      </c>
      <c r="P19" s="55">
        <f t="shared" si="1"/>
        <v>16106238.554216867</v>
      </c>
    </row>
    <row r="20" spans="1:16" s="46" customFormat="1" ht="39" customHeight="1">
      <c r="A20" s="121" t="s">
        <v>36</v>
      </c>
      <c r="B20" s="81" t="s">
        <v>131</v>
      </c>
      <c r="C20" s="47">
        <v>27319.999999999996</v>
      </c>
      <c r="D20" s="47">
        <v>368.33333333333337</v>
      </c>
      <c r="E20" s="47">
        <v>148.33333333333087</v>
      </c>
      <c r="F20" s="47">
        <v>14016.666666666664</v>
      </c>
      <c r="G20" s="47">
        <v>1243.3333333333335</v>
      </c>
      <c r="H20" s="47">
        <v>346.66666666666669</v>
      </c>
      <c r="I20" s="47">
        <v>291.66666666666669</v>
      </c>
      <c r="J20" s="47"/>
      <c r="K20" s="47">
        <v>29345.000000000004</v>
      </c>
      <c r="L20" s="47">
        <v>1568.3333333333212</v>
      </c>
      <c r="M20" s="120">
        <f t="shared" si="0"/>
        <v>74648.333333333314</v>
      </c>
      <c r="N20" s="53">
        <v>60</v>
      </c>
      <c r="O20" s="54">
        <v>1066900</v>
      </c>
      <c r="P20" s="55">
        <f t="shared" si="1"/>
        <v>5545799.9999999991</v>
      </c>
    </row>
    <row r="21" spans="1:16" s="46" customFormat="1" ht="25.5" hidden="1" customHeight="1">
      <c r="A21" s="134" t="s">
        <v>37</v>
      </c>
      <c r="B21" s="134"/>
      <c r="C21" s="47">
        <v>52150.844807407426</v>
      </c>
      <c r="D21" s="56">
        <v>5767.5185185185192</v>
      </c>
      <c r="E21" s="56">
        <v>38.518518518509737</v>
      </c>
      <c r="F21" s="47">
        <v>7148.8148148148148</v>
      </c>
      <c r="G21" s="56">
        <v>1148.7037037037037</v>
      </c>
      <c r="H21" s="56">
        <v>312.55555555555554</v>
      </c>
      <c r="I21" s="56">
        <v>190.66666666666666</v>
      </c>
      <c r="J21" s="56">
        <v>31.481481481481477</v>
      </c>
      <c r="K21" s="56">
        <v>15315.570666666668</v>
      </c>
      <c r="L21" s="56">
        <v>2895.5296296296369</v>
      </c>
      <c r="M21" s="120">
        <f t="shared" si="0"/>
        <v>85000.204362962992</v>
      </c>
      <c r="N21" s="53">
        <f>SUM(N22:N38)</f>
        <v>2700</v>
      </c>
      <c r="O21" s="57">
        <v>8348900</v>
      </c>
      <c r="P21" s="55">
        <f>SUM(P22:P38)</f>
        <v>218921472.77205139</v>
      </c>
    </row>
    <row r="22" spans="1:16" s="46" customFormat="1" ht="49.5" customHeight="1">
      <c r="A22" s="122" t="s">
        <v>38</v>
      </c>
      <c r="B22" s="81" t="s">
        <v>90</v>
      </c>
      <c r="C22" s="47">
        <v>92635.71428571429</v>
      </c>
      <c r="D22" s="47">
        <v>2420</v>
      </c>
      <c r="E22" s="47">
        <v>99.999999999985448</v>
      </c>
      <c r="F22" s="47">
        <v>5665.7142857142862</v>
      </c>
      <c r="G22" s="47">
        <v>528.57142857142856</v>
      </c>
      <c r="H22" s="47">
        <v>142.85714285714286</v>
      </c>
      <c r="I22" s="47">
        <v>218.57142857142858</v>
      </c>
      <c r="J22" s="47"/>
      <c r="K22" s="47">
        <v>44837.142857142855</v>
      </c>
      <c r="L22" s="47"/>
      <c r="M22" s="120">
        <f t="shared" si="0"/>
        <v>146548.57142857142</v>
      </c>
      <c r="N22" s="53">
        <v>53</v>
      </c>
      <c r="O22" s="54">
        <v>260399.99999999997</v>
      </c>
      <c r="P22" s="55">
        <f t="shared" si="1"/>
        <v>8027474.2857142854</v>
      </c>
    </row>
    <row r="23" spans="1:16" s="46" customFormat="1" ht="45.6" customHeight="1">
      <c r="A23" s="122" t="s">
        <v>39</v>
      </c>
      <c r="B23" s="81" t="s">
        <v>90</v>
      </c>
      <c r="C23" s="47">
        <v>66412.05673758866</v>
      </c>
      <c r="D23" s="47">
        <v>1521.2765957446807</v>
      </c>
      <c r="E23" s="47">
        <v>27.659574468069195</v>
      </c>
      <c r="F23" s="47">
        <v>10058.156028368796</v>
      </c>
      <c r="G23" s="47">
        <v>448.22695035460993</v>
      </c>
      <c r="H23" s="47">
        <v>79.432624113475171</v>
      </c>
      <c r="I23" s="47">
        <v>111.34751773049645</v>
      </c>
      <c r="J23" s="47"/>
      <c r="K23" s="47">
        <v>20369.503546099288</v>
      </c>
      <c r="L23" s="47"/>
      <c r="M23" s="120">
        <f t="shared" si="0"/>
        <v>99027.659574468067</v>
      </c>
      <c r="N23" s="53">
        <v>120</v>
      </c>
      <c r="O23" s="54">
        <v>552900</v>
      </c>
      <c r="P23" s="55">
        <f t="shared" si="1"/>
        <v>12436219.148936167</v>
      </c>
    </row>
    <row r="24" spans="1:16" s="46" customFormat="1" ht="43.8">
      <c r="A24" s="122" t="s">
        <v>40</v>
      </c>
      <c r="B24" s="81" t="s">
        <v>90</v>
      </c>
      <c r="C24" s="47">
        <v>30511.155378486055</v>
      </c>
      <c r="D24" s="47">
        <v>833.2669322709163</v>
      </c>
      <c r="E24" s="47">
        <v>13.944223107568973</v>
      </c>
      <c r="F24" s="47">
        <v>4419.5219123505976</v>
      </c>
      <c r="G24" s="47">
        <v>395.61752988047812</v>
      </c>
      <c r="H24" s="47">
        <v>54.382470119521912</v>
      </c>
      <c r="I24" s="47">
        <v>115.93625498007968</v>
      </c>
      <c r="J24" s="47"/>
      <c r="K24" s="47">
        <v>17294.22310756972</v>
      </c>
      <c r="L24" s="47">
        <v>1237.2509960159368</v>
      </c>
      <c r="M24" s="120">
        <f t="shared" si="0"/>
        <v>54875.298804780876</v>
      </c>
      <c r="N24" s="53">
        <v>465</v>
      </c>
      <c r="O24" s="54">
        <v>1812100</v>
      </c>
      <c r="P24" s="55">
        <f t="shared" si="1"/>
        <v>27329113.944223106</v>
      </c>
    </row>
    <row r="25" spans="1:16" s="46" customFormat="1" ht="51" customHeight="1">
      <c r="A25" s="122" t="s">
        <v>41</v>
      </c>
      <c r="B25" s="81" t="s">
        <v>90</v>
      </c>
      <c r="C25" s="47">
        <v>45929.901960784322</v>
      </c>
      <c r="D25" s="47">
        <v>1133.3333333333333</v>
      </c>
      <c r="E25" s="47">
        <v>17.156862745093122</v>
      </c>
      <c r="F25" s="47">
        <v>7418.6274509803916</v>
      </c>
      <c r="G25" s="47">
        <v>431.86274509803917</v>
      </c>
      <c r="H25" s="47">
        <v>62.745098039215684</v>
      </c>
      <c r="I25" s="47">
        <v>103.43137254901961</v>
      </c>
      <c r="J25" s="47"/>
      <c r="K25" s="47">
        <v>18776.960784313727</v>
      </c>
      <c r="L25" s="47"/>
      <c r="M25" s="120">
        <f t="shared" si="0"/>
        <v>73874.019607843147</v>
      </c>
      <c r="N25" s="53">
        <v>203</v>
      </c>
      <c r="O25" s="54">
        <v>224200</v>
      </c>
      <c r="P25" s="55">
        <f t="shared" si="1"/>
        <v>15220625.980392158</v>
      </c>
    </row>
    <row r="26" spans="1:16" s="46" customFormat="1" ht="90.75" hidden="1" customHeight="1">
      <c r="A26" s="122" t="s">
        <v>42</v>
      </c>
      <c r="B26" s="81" t="s">
        <v>90</v>
      </c>
      <c r="C26" s="47">
        <v>98376.11538461539</v>
      </c>
      <c r="D26" s="47">
        <v>5642.3076923076906</v>
      </c>
      <c r="E26" s="47">
        <v>76.923076923071321</v>
      </c>
      <c r="F26" s="47">
        <v>7434.6153846153848</v>
      </c>
      <c r="G26" s="47">
        <v>7184.6153846153848</v>
      </c>
      <c r="H26" s="47">
        <v>1242.3076923076922</v>
      </c>
      <c r="I26" s="47">
        <v>384.61538461538464</v>
      </c>
      <c r="J26" s="47">
        <v>192.30769230769232</v>
      </c>
      <c r="K26" s="47">
        <v>52500.646153846152</v>
      </c>
      <c r="L26" s="47">
        <v>5190.4437981678129</v>
      </c>
      <c r="M26" s="120">
        <f t="shared" si="0"/>
        <v>178224.89764432167</v>
      </c>
      <c r="N26" s="53">
        <v>26</v>
      </c>
      <c r="O26" s="54">
        <v>54400.000000000007</v>
      </c>
      <c r="P26" s="55">
        <f t="shared" si="1"/>
        <v>4688247.3387523629</v>
      </c>
    </row>
    <row r="27" spans="1:16" s="46" customFormat="1" ht="46.2" customHeight="1">
      <c r="A27" s="122" t="s">
        <v>43</v>
      </c>
      <c r="B27" s="81" t="s">
        <v>90</v>
      </c>
      <c r="C27" s="47">
        <v>30686.011342155012</v>
      </c>
      <c r="D27" s="47">
        <v>780.52930056710773</v>
      </c>
      <c r="E27" s="47">
        <v>26.465028355393429</v>
      </c>
      <c r="F27" s="47">
        <v>2777.8827977315691</v>
      </c>
      <c r="G27" s="47">
        <v>297.9206049149339</v>
      </c>
      <c r="H27" s="47">
        <v>53.308128544423447</v>
      </c>
      <c r="I27" s="47">
        <v>133.64839319470701</v>
      </c>
      <c r="J27" s="47"/>
      <c r="K27" s="47">
        <v>14089.035916824198</v>
      </c>
      <c r="L27" s="47">
        <v>1132.7032136105863</v>
      </c>
      <c r="M27" s="120">
        <f t="shared" si="0"/>
        <v>49977.504725897932</v>
      </c>
      <c r="N27" s="53">
        <v>540</v>
      </c>
      <c r="O27" s="54">
        <v>1817399.9999999998</v>
      </c>
      <c r="P27" s="55">
        <f t="shared" si="1"/>
        <v>28805252.551984884</v>
      </c>
    </row>
    <row r="28" spans="1:16" s="46" customFormat="1" ht="96.75" hidden="1" customHeight="1">
      <c r="A28" s="122" t="s">
        <v>44</v>
      </c>
      <c r="B28" s="81" t="s">
        <v>90</v>
      </c>
      <c r="C28" s="47">
        <v>142821.26249999998</v>
      </c>
      <c r="D28" s="47">
        <v>5268.75</v>
      </c>
      <c r="E28" s="47">
        <v>187.50000000001154</v>
      </c>
      <c r="F28" s="47">
        <v>101456.25</v>
      </c>
      <c r="G28" s="47">
        <v>10887.500000000002</v>
      </c>
      <c r="H28" s="47">
        <v>1900.0000000000002</v>
      </c>
      <c r="I28" s="47">
        <v>625</v>
      </c>
      <c r="J28" s="47"/>
      <c r="K28" s="47">
        <v>77696.849999999991</v>
      </c>
      <c r="L28" s="47">
        <v>4923.61980151226</v>
      </c>
      <c r="M28" s="120">
        <f t="shared" si="0"/>
        <v>345766.73230151227</v>
      </c>
      <c r="N28" s="53">
        <v>16</v>
      </c>
      <c r="O28" s="54">
        <v>181400</v>
      </c>
      <c r="P28" s="55">
        <f t="shared" si="1"/>
        <v>5713667.7168241963</v>
      </c>
    </row>
    <row r="29" spans="1:16" s="46" customFormat="1" ht="47.4" customHeight="1">
      <c r="A29" s="122" t="s">
        <v>45</v>
      </c>
      <c r="B29" s="81" t="s">
        <v>90</v>
      </c>
      <c r="C29" s="47">
        <v>78131.521739130432</v>
      </c>
      <c r="D29" s="47">
        <v>1981.521739130435</v>
      </c>
      <c r="E29" s="47">
        <v>22.826086956524705</v>
      </c>
      <c r="F29" s="47">
        <v>7728.2608695652179</v>
      </c>
      <c r="G29" s="47">
        <v>1011.9565217391304</v>
      </c>
      <c r="H29" s="47">
        <v>140.21739130434781</v>
      </c>
      <c r="I29" s="47">
        <v>186.95652173913044</v>
      </c>
      <c r="J29" s="47"/>
      <c r="K29" s="47">
        <v>34448.913043478264</v>
      </c>
      <c r="L29" s="47">
        <v>1031.5217391304395</v>
      </c>
      <c r="M29" s="120">
        <f t="shared" si="0"/>
        <v>124683.69565217392</v>
      </c>
      <c r="N29" s="53">
        <v>114</v>
      </c>
      <c r="O29" s="54">
        <v>1560300</v>
      </c>
      <c r="P29" s="55">
        <f t="shared" si="1"/>
        <v>15774241.304347826</v>
      </c>
    </row>
    <row r="30" spans="1:16" s="46" customFormat="1" ht="48" customHeight="1">
      <c r="A30" s="122" t="s">
        <v>46</v>
      </c>
      <c r="B30" s="81" t="s">
        <v>90</v>
      </c>
      <c r="C30" s="47">
        <v>34266.740576496675</v>
      </c>
      <c r="D30" s="47">
        <v>828.38137472283825</v>
      </c>
      <c r="E30" s="47">
        <v>23.281596452335634</v>
      </c>
      <c r="F30" s="47">
        <v>3027.2727272727275</v>
      </c>
      <c r="G30" s="47">
        <v>164.96674057649668</v>
      </c>
      <c r="H30" s="47">
        <v>49.223946784922404</v>
      </c>
      <c r="I30" s="47">
        <v>88.248337028824821</v>
      </c>
      <c r="J30" s="47"/>
      <c r="K30" s="47">
        <v>13154.767184035474</v>
      </c>
      <c r="L30" s="47">
        <v>187.13968957871657</v>
      </c>
      <c r="M30" s="120">
        <f t="shared" si="0"/>
        <v>51790.022172949015</v>
      </c>
      <c r="N30" s="53">
        <v>434</v>
      </c>
      <c r="O30" s="54">
        <v>283600</v>
      </c>
      <c r="P30" s="55">
        <f t="shared" si="1"/>
        <v>22760469.623059873</v>
      </c>
    </row>
    <row r="31" spans="1:16" s="46" customFormat="1" ht="48" customHeight="1">
      <c r="A31" s="122" t="s">
        <v>47</v>
      </c>
      <c r="B31" s="81" t="s">
        <v>90</v>
      </c>
      <c r="C31" s="47">
        <v>35768.888888888891</v>
      </c>
      <c r="D31" s="47">
        <v>816.2962962962963</v>
      </c>
      <c r="E31" s="47">
        <v>20.740740740740193</v>
      </c>
      <c r="F31" s="47">
        <v>3835.0617283950614</v>
      </c>
      <c r="G31" s="47">
        <v>177.53086419753089</v>
      </c>
      <c r="H31" s="47">
        <v>38.518518518518512</v>
      </c>
      <c r="I31" s="47">
        <v>74.074074074074076</v>
      </c>
      <c r="J31" s="47"/>
      <c r="K31" s="47">
        <v>10938.518518518518</v>
      </c>
      <c r="L31" s="47"/>
      <c r="M31" s="120">
        <f t="shared" si="0"/>
        <v>51669.629629629628</v>
      </c>
      <c r="N31" s="53">
        <v>350</v>
      </c>
      <c r="O31" s="54">
        <v>649900</v>
      </c>
      <c r="P31" s="55">
        <f t="shared" si="1"/>
        <v>18734270.370370369</v>
      </c>
    </row>
    <row r="32" spans="1:16" s="46" customFormat="1" ht="45" customHeight="1">
      <c r="A32" s="122" t="s">
        <v>48</v>
      </c>
      <c r="B32" s="81" t="s">
        <v>112</v>
      </c>
      <c r="C32" s="47">
        <v>134652.77777777778</v>
      </c>
      <c r="D32" s="47">
        <v>3497.2222222222222</v>
      </c>
      <c r="E32" s="47">
        <v>55.55555555555884</v>
      </c>
      <c r="F32" s="47">
        <v>11608.333333333334</v>
      </c>
      <c r="G32" s="47">
        <v>1188.8888888888889</v>
      </c>
      <c r="H32" s="47">
        <v>269.44444444444451</v>
      </c>
      <c r="I32" s="47">
        <v>263.88888888888891</v>
      </c>
      <c r="J32" s="47"/>
      <c r="K32" s="47">
        <v>62963.888888888883</v>
      </c>
      <c r="L32" s="47"/>
      <c r="M32" s="120">
        <f t="shared" si="0"/>
        <v>214499.99999999997</v>
      </c>
      <c r="N32" s="53">
        <v>40</v>
      </c>
      <c r="O32" s="54">
        <v>190900</v>
      </c>
      <c r="P32" s="55">
        <f t="shared" si="1"/>
        <v>8770899.9999999981</v>
      </c>
    </row>
    <row r="33" spans="1:16" s="46" customFormat="1" ht="43.8">
      <c r="A33" s="122" t="s">
        <v>49</v>
      </c>
      <c r="B33" s="81" t="s">
        <v>90</v>
      </c>
      <c r="C33" s="47">
        <v>74599.029126213587</v>
      </c>
      <c r="D33" s="47">
        <v>1850.4854368932038</v>
      </c>
      <c r="E33" s="47">
        <v>33.980582524275633</v>
      </c>
      <c r="F33" s="47">
        <v>9051.4563106796122</v>
      </c>
      <c r="G33" s="47">
        <v>567.96116504854365</v>
      </c>
      <c r="H33" s="47">
        <v>130.09708737864079</v>
      </c>
      <c r="I33" s="47">
        <v>194.17475728155338</v>
      </c>
      <c r="J33" s="47"/>
      <c r="K33" s="47">
        <v>30593.203883495149</v>
      </c>
      <c r="L33" s="47">
        <v>1582.5242718446607</v>
      </c>
      <c r="M33" s="120">
        <f t="shared" si="0"/>
        <v>118602.91262135922</v>
      </c>
      <c r="N33" s="53">
        <v>104</v>
      </c>
      <c r="O33" s="54">
        <v>251900</v>
      </c>
      <c r="P33" s="55">
        <f t="shared" si="1"/>
        <v>12586602.91262136</v>
      </c>
    </row>
    <row r="34" spans="1:16" s="46" customFormat="1" ht="46.95" customHeight="1">
      <c r="A34" s="122" t="s">
        <v>50</v>
      </c>
      <c r="B34" s="81" t="s">
        <v>90</v>
      </c>
      <c r="C34" s="47">
        <v>89836.619718309841</v>
      </c>
      <c r="D34" s="47">
        <v>2197.1830985915494</v>
      </c>
      <c r="E34" s="47">
        <v>19.718309859172223</v>
      </c>
      <c r="F34" s="47">
        <v>6787.3239436619724</v>
      </c>
      <c r="G34" s="47">
        <v>423.94366197183098</v>
      </c>
      <c r="H34" s="47">
        <v>101.40845070422536</v>
      </c>
      <c r="I34" s="47">
        <v>214.08450704225351</v>
      </c>
      <c r="J34" s="47"/>
      <c r="K34" s="47">
        <v>34660.563380281696</v>
      </c>
      <c r="L34" s="47"/>
      <c r="M34" s="120">
        <f t="shared" si="0"/>
        <v>134240.84507042254</v>
      </c>
      <c r="N34" s="53">
        <v>77</v>
      </c>
      <c r="O34" s="54">
        <v>14400</v>
      </c>
      <c r="P34" s="55">
        <f t="shared" si="1"/>
        <v>10350945.070422536</v>
      </c>
    </row>
    <row r="35" spans="1:16" s="46" customFormat="1" ht="46.95" customHeight="1">
      <c r="A35" s="122" t="s">
        <v>51</v>
      </c>
      <c r="B35" s="81" t="s">
        <v>90</v>
      </c>
      <c r="C35" s="47">
        <v>70277.777777777766</v>
      </c>
      <c r="D35" s="47">
        <v>1748.148148148148</v>
      </c>
      <c r="E35" s="47">
        <v>25.925925925954061</v>
      </c>
      <c r="F35" s="47">
        <v>17114.81481481481</v>
      </c>
      <c r="G35" s="47">
        <v>502.46913580246922</v>
      </c>
      <c r="H35" s="47">
        <v>124.69135802469138</v>
      </c>
      <c r="I35" s="47">
        <v>188.88888888888889</v>
      </c>
      <c r="J35" s="47"/>
      <c r="K35" s="47">
        <v>28791.358024691355</v>
      </c>
      <c r="L35" s="47">
        <v>1316.0493827160572</v>
      </c>
      <c r="M35" s="120">
        <f t="shared" si="0"/>
        <v>120090.12345679016</v>
      </c>
      <c r="N35" s="53">
        <v>71</v>
      </c>
      <c r="O35" s="54">
        <v>135299.99999999997</v>
      </c>
      <c r="P35" s="55">
        <f t="shared" si="1"/>
        <v>8661698.7654321007</v>
      </c>
    </row>
    <row r="36" spans="1:16" s="46" customFormat="1" ht="87.75" hidden="1" customHeight="1">
      <c r="A36" s="122" t="s">
        <v>52</v>
      </c>
      <c r="B36" s="81" t="s">
        <v>90</v>
      </c>
      <c r="C36" s="47">
        <v>112844.82222222222</v>
      </c>
      <c r="D36" s="47">
        <v>7388.8888888888896</v>
      </c>
      <c r="E36" s="47">
        <v>74.074074074072627</v>
      </c>
      <c r="F36" s="47">
        <v>25096.296296296292</v>
      </c>
      <c r="G36" s="47">
        <v>5929.6296296296296</v>
      </c>
      <c r="H36" s="47">
        <v>933.33333333333348</v>
      </c>
      <c r="I36" s="47">
        <v>555.55555555555554</v>
      </c>
      <c r="J36" s="47"/>
      <c r="K36" s="47">
        <v>37704.955555555563</v>
      </c>
      <c r="L36" s="47">
        <v>778.07337394106207</v>
      </c>
      <c r="M36" s="120">
        <f t="shared" si="0"/>
        <v>191305.62892949666</v>
      </c>
      <c r="N36" s="53">
        <v>27</v>
      </c>
      <c r="O36" s="54">
        <v>139700</v>
      </c>
      <c r="P36" s="55">
        <f t="shared" si="1"/>
        <v>5304951.9810964093</v>
      </c>
    </row>
    <row r="37" spans="1:16" s="46" customFormat="1" ht="91.5" hidden="1" customHeight="1">
      <c r="A37" s="122" t="s">
        <v>53</v>
      </c>
      <c r="B37" s="81" t="s">
        <v>90</v>
      </c>
      <c r="C37" s="47">
        <v>165503.73000000001</v>
      </c>
      <c r="D37" s="47">
        <v>6385</v>
      </c>
      <c r="E37" s="47">
        <v>99.999999999985434</v>
      </c>
      <c r="F37" s="47">
        <v>31535.000000000004</v>
      </c>
      <c r="G37" s="47">
        <v>8050.0000000000009</v>
      </c>
      <c r="H37" s="47">
        <v>1625</v>
      </c>
      <c r="I37" s="47">
        <v>1000</v>
      </c>
      <c r="J37" s="47"/>
      <c r="K37" s="47">
        <v>68973.45</v>
      </c>
      <c r="L37" s="47">
        <v>1371.9327032136164</v>
      </c>
      <c r="M37" s="120">
        <f t="shared" si="0"/>
        <v>284544.11270321358</v>
      </c>
      <c r="N37" s="53">
        <v>20</v>
      </c>
      <c r="O37" s="54">
        <v>109500</v>
      </c>
      <c r="P37" s="55">
        <f t="shared" si="1"/>
        <v>5800382.2540642712</v>
      </c>
    </row>
    <row r="38" spans="1:16" s="46" customFormat="1" ht="47.4" customHeight="1">
      <c r="A38" s="122" t="s">
        <v>54</v>
      </c>
      <c r="B38" s="81" t="s">
        <v>112</v>
      </c>
      <c r="C38" s="47">
        <v>130309.5238095238</v>
      </c>
      <c r="D38" s="47">
        <v>3304.761904761905</v>
      </c>
      <c r="E38" s="47">
        <v>33.333333333317114</v>
      </c>
      <c r="F38" s="131">
        <v>4733.333333333333</v>
      </c>
      <c r="G38" s="47">
        <v>642.85714285714289</v>
      </c>
      <c r="H38" s="47">
        <v>171.42857142857142</v>
      </c>
      <c r="I38" s="47">
        <v>200</v>
      </c>
      <c r="J38" s="47"/>
      <c r="K38" s="47">
        <v>56750</v>
      </c>
      <c r="L38" s="47"/>
      <c r="M38" s="120">
        <f t="shared" si="0"/>
        <v>196145.23809523808</v>
      </c>
      <c r="N38" s="53">
        <v>40</v>
      </c>
      <c r="O38" s="54">
        <v>110600</v>
      </c>
      <c r="P38" s="55">
        <f t="shared" si="1"/>
        <v>7956409.5238095233</v>
      </c>
    </row>
    <row r="39" spans="1:16" s="46" customFormat="1" ht="13.8" hidden="1">
      <c r="A39" s="123" t="s">
        <v>55</v>
      </c>
      <c r="B39" s="124"/>
      <c r="C39" s="47">
        <v>1615.5906600914759</v>
      </c>
      <c r="D39" s="58">
        <v>0</v>
      </c>
      <c r="E39" s="58">
        <v>4.1580041580040472</v>
      </c>
      <c r="F39" s="47">
        <v>185.44698544698545</v>
      </c>
      <c r="G39" s="58">
        <v>44.740124740124742</v>
      </c>
      <c r="H39" s="58">
        <v>1.0395010395010396</v>
      </c>
      <c r="I39" s="58">
        <v>12.474012474012476</v>
      </c>
      <c r="J39" s="58">
        <v>0</v>
      </c>
      <c r="K39" s="58">
        <v>3504.2908271101869</v>
      </c>
      <c r="L39" s="58">
        <v>14.012474012473852</v>
      </c>
      <c r="M39" s="120">
        <f t="shared" si="0"/>
        <v>5381.7525890727647</v>
      </c>
      <c r="N39" s="59">
        <f>SUM(N40:N41)</f>
        <v>2405</v>
      </c>
      <c r="O39" s="55">
        <v>885599.99999999988</v>
      </c>
      <c r="P39" s="55">
        <f>SUM(P40:P41)</f>
        <v>11490851.982399998</v>
      </c>
    </row>
    <row r="40" spans="1:16" s="46" customFormat="1" ht="67.5" hidden="1" customHeight="1">
      <c r="A40" s="125" t="s">
        <v>64</v>
      </c>
      <c r="B40" s="126" t="s">
        <v>57</v>
      </c>
      <c r="C40" s="47">
        <v>400.20818001142209</v>
      </c>
      <c r="D40" s="58">
        <v>0</v>
      </c>
      <c r="E40" s="58">
        <v>2.8555111364934049</v>
      </c>
      <c r="F40" s="47">
        <v>0</v>
      </c>
      <c r="G40" s="58">
        <v>7.9954311821816111</v>
      </c>
      <c r="H40" s="58">
        <v>0</v>
      </c>
      <c r="I40" s="58">
        <v>8.5665334094802965</v>
      </c>
      <c r="J40" s="58">
        <v>0</v>
      </c>
      <c r="K40" s="58">
        <v>2187.2556020559678</v>
      </c>
      <c r="L40" s="58">
        <v>1.884637350085594</v>
      </c>
      <c r="M40" s="120">
        <f t="shared" si="0"/>
        <v>2608.7658951456306</v>
      </c>
      <c r="N40" s="60">
        <v>1751</v>
      </c>
      <c r="O40" s="54">
        <v>4300</v>
      </c>
      <c r="P40" s="55">
        <f t="shared" si="1"/>
        <v>4572249.0823999988</v>
      </c>
    </row>
    <row r="41" spans="1:16" s="46" customFormat="1" ht="30" customHeight="1">
      <c r="A41" s="125" t="s">
        <v>81</v>
      </c>
      <c r="B41" s="127" t="s">
        <v>91</v>
      </c>
      <c r="C41" s="47">
        <v>3936.2</v>
      </c>
      <c r="D41" s="47">
        <v>8.3000000000000007</v>
      </c>
      <c r="E41" s="47">
        <v>13.77</v>
      </c>
      <c r="F41" s="47">
        <v>513.92999999999995</v>
      </c>
      <c r="G41" s="47">
        <v>115.18</v>
      </c>
      <c r="H41" s="47">
        <v>111.42</v>
      </c>
      <c r="I41" s="47">
        <v>16.43</v>
      </c>
      <c r="J41" s="47"/>
      <c r="K41" s="47">
        <v>4465.57</v>
      </c>
      <c r="L41" s="47">
        <v>50.55</v>
      </c>
      <c r="M41" s="120">
        <f t="shared" si="0"/>
        <v>9231.3499999999985</v>
      </c>
      <c r="N41" s="60">
        <v>654</v>
      </c>
      <c r="O41" s="54">
        <v>881300</v>
      </c>
      <c r="P41" s="55">
        <f t="shared" si="1"/>
        <v>6918602.8999999994</v>
      </c>
    </row>
    <row r="42" spans="1:16" s="38" customFormat="1" ht="74.25" customHeight="1">
      <c r="A42" s="112" t="s">
        <v>73</v>
      </c>
      <c r="B42" s="94" t="s">
        <v>92</v>
      </c>
      <c r="C42" s="42">
        <v>275</v>
      </c>
      <c r="D42" s="42">
        <v>4.2</v>
      </c>
      <c r="E42" s="113">
        <v>1.31</v>
      </c>
      <c r="F42" s="68"/>
      <c r="G42" s="68">
        <v>5.9</v>
      </c>
      <c r="H42" s="68">
        <v>6.31</v>
      </c>
      <c r="I42" s="68">
        <v>7</v>
      </c>
      <c r="J42" s="68"/>
      <c r="K42" s="42">
        <v>72.52</v>
      </c>
      <c r="L42" s="68">
        <v>12.69</v>
      </c>
      <c r="M42" s="48">
        <f t="shared" si="0"/>
        <v>384.92999999999995</v>
      </c>
      <c r="N42" s="69" t="e">
        <f>#REF!</f>
        <v>#REF!</v>
      </c>
      <c r="O42" s="70" t="e">
        <f>#REF!</f>
        <v>#REF!</v>
      </c>
      <c r="P42" s="71" t="e">
        <f t="shared" si="1"/>
        <v>#REF!</v>
      </c>
    </row>
    <row r="43" spans="1:16" s="46" customFormat="1" ht="33" customHeight="1">
      <c r="A43" s="128" t="s">
        <v>82</v>
      </c>
      <c r="B43" s="81" t="s">
        <v>125</v>
      </c>
      <c r="C43" s="47">
        <v>8743.0426969696964</v>
      </c>
      <c r="D43" s="47">
        <v>33.266636363636366</v>
      </c>
      <c r="E43" s="47">
        <v>41.749515151513975</v>
      </c>
      <c r="F43" s="47">
        <v>263.49621212121218</v>
      </c>
      <c r="G43" s="47">
        <v>0.33609090909090911</v>
      </c>
      <c r="H43" s="47">
        <v>30.022575757575758</v>
      </c>
      <c r="I43" s="47">
        <v>20.878787878787879</v>
      </c>
      <c r="J43" s="47">
        <v>20.874757575757577</v>
      </c>
      <c r="K43" s="47">
        <v>3849.5105757575757</v>
      </c>
      <c r="L43" s="47">
        <v>14.088818181817715</v>
      </c>
      <c r="M43" s="120">
        <f t="shared" si="0"/>
        <v>13017.266666666665</v>
      </c>
      <c r="N43" s="53">
        <v>13600</v>
      </c>
      <c r="O43" s="61">
        <v>0</v>
      </c>
      <c r="P43" s="62">
        <v>4197003.2018737169</v>
      </c>
    </row>
    <row r="44" spans="1:16" s="46" customFormat="1" ht="34.200000000000003" customHeight="1">
      <c r="A44" s="128" t="s">
        <v>83</v>
      </c>
      <c r="B44" s="81" t="s">
        <v>125</v>
      </c>
      <c r="C44" s="47">
        <v>12628.839424242424</v>
      </c>
      <c r="D44" s="47">
        <v>45.870060606060612</v>
      </c>
      <c r="E44" s="47">
        <v>57.627393939394572</v>
      </c>
      <c r="F44" s="47">
        <v>1303.2729393939392</v>
      </c>
      <c r="G44" s="47">
        <v>0.53278787878787881</v>
      </c>
      <c r="H44" s="47">
        <v>41.396969696969698</v>
      </c>
      <c r="I44" s="47">
        <v>28.783393939393942</v>
      </c>
      <c r="J44" s="47">
        <v>28.783393939393942</v>
      </c>
      <c r="K44" s="47">
        <v>4734.545454545454</v>
      </c>
      <c r="L44" s="47">
        <v>0.64436363636377791</v>
      </c>
      <c r="M44" s="120">
        <f t="shared" si="0"/>
        <v>18870.296181818179</v>
      </c>
      <c r="N44" s="53">
        <v>18900</v>
      </c>
      <c r="O44" s="63">
        <v>167.11199999999999</v>
      </c>
      <c r="P44" s="62">
        <v>5543542.4017759794</v>
      </c>
    </row>
    <row r="45" spans="1:16" s="46" customFormat="1" ht="42" customHeight="1">
      <c r="A45" s="128" t="s">
        <v>76</v>
      </c>
      <c r="B45" s="81" t="s">
        <v>126</v>
      </c>
      <c r="C45" s="47">
        <v>8018.2143192121293</v>
      </c>
      <c r="D45" s="47">
        <v>36.500765984055022</v>
      </c>
      <c r="E45" s="47">
        <v>45.808347662966128</v>
      </c>
      <c r="F45" s="47">
        <v>1248.4529779584179</v>
      </c>
      <c r="G45" s="47">
        <v>31.767156479599809</v>
      </c>
      <c r="H45" s="47">
        <v>32.941331874316084</v>
      </c>
      <c r="I45" s="47">
        <v>22.904173831483508</v>
      </c>
      <c r="J45" s="47">
        <v>22.904173831483508</v>
      </c>
      <c r="K45" s="47">
        <v>5798.5710801938412</v>
      </c>
      <c r="L45" s="47">
        <v>0</v>
      </c>
      <c r="M45" s="120">
        <f t="shared" si="0"/>
        <v>15258.064327028289</v>
      </c>
      <c r="N45" s="53">
        <v>21647</v>
      </c>
      <c r="O45" s="63">
        <v>542610.20799999998</v>
      </c>
      <c r="P45" s="62">
        <v>8317638.913854911</v>
      </c>
    </row>
    <row r="46" spans="1:16" s="46" customFormat="1" ht="11.25" hidden="1" customHeight="1">
      <c r="A46" s="129"/>
      <c r="B46" s="81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120">
        <f t="shared" si="0"/>
        <v>0</v>
      </c>
      <c r="N46" s="53"/>
      <c r="O46" s="61"/>
      <c r="P46" s="62"/>
    </row>
    <row r="47" spans="1:16" s="46" customFormat="1" ht="14.25" hidden="1" customHeight="1">
      <c r="A47" s="129"/>
      <c r="B47" s="81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120">
        <f t="shared" si="0"/>
        <v>0</v>
      </c>
      <c r="N47" s="53"/>
      <c r="O47" s="61"/>
      <c r="P47" s="62"/>
    </row>
    <row r="48" spans="1:16" s="46" customFormat="1" ht="25.5" hidden="1" customHeight="1">
      <c r="A48" s="140" t="s">
        <v>69</v>
      </c>
      <c r="B48" s="140"/>
      <c r="C48" s="47">
        <v>6329.7652853813815</v>
      </c>
      <c r="D48" s="56">
        <v>301.99517669090443</v>
      </c>
      <c r="E48" s="56">
        <v>188.22393205451584</v>
      </c>
      <c r="F48" s="47">
        <v>719.54005680638556</v>
      </c>
      <c r="G48" s="47">
        <v>245.55032053297447</v>
      </c>
      <c r="H48" s="47">
        <v>229.65059851372595</v>
      </c>
      <c r="I48" s="47">
        <v>130.2039797260191</v>
      </c>
      <c r="J48" s="47">
        <v>44.860618014026585</v>
      </c>
      <c r="K48" s="47">
        <v>3065.8936276964964</v>
      </c>
      <c r="L48" s="47">
        <v>729.10914274517415</v>
      </c>
      <c r="M48" s="120">
        <f t="shared" si="0"/>
        <v>11984.792738161605</v>
      </c>
      <c r="N48" s="53">
        <f>SUM(N49:N62)</f>
        <v>34392</v>
      </c>
      <c r="O48" s="57">
        <v>8348900</v>
      </c>
      <c r="P48" s="55">
        <f>SUM(P49:P62)</f>
        <v>13032251.069772147</v>
      </c>
    </row>
    <row r="49" spans="1:16" s="46" customFormat="1" ht="99" hidden="1" customHeight="1">
      <c r="A49" s="101" t="s">
        <v>70</v>
      </c>
      <c r="B49" s="81" t="s">
        <v>72</v>
      </c>
      <c r="C49" s="47">
        <v>4953.2930074214928</v>
      </c>
      <c r="D49" s="47">
        <v>216.43614460290385</v>
      </c>
      <c r="E49" s="47">
        <v>184.78208303816197</v>
      </c>
      <c r="F49" s="47">
        <v>193.57850467289722</v>
      </c>
      <c r="G49" s="47">
        <v>90.426791277258559</v>
      </c>
      <c r="H49" s="47">
        <v>216.85890470638969</v>
      </c>
      <c r="I49" s="47">
        <v>123.03426791277258</v>
      </c>
      <c r="J49" s="47">
        <v>29.01884316277259</v>
      </c>
      <c r="K49" s="47">
        <v>2880.8712088670914</v>
      </c>
      <c r="L49" s="47">
        <v>674.65068134890862</v>
      </c>
      <c r="M49" s="120">
        <f t="shared" si="0"/>
        <v>9562.9504370106497</v>
      </c>
      <c r="N49" s="53">
        <v>642</v>
      </c>
      <c r="O49" s="63">
        <v>509831.80799999996</v>
      </c>
      <c r="P49" s="62">
        <v>6649245.9885608377</v>
      </c>
    </row>
    <row r="50" spans="1:16" s="46" customFormat="1" ht="49.2" customHeight="1">
      <c r="A50" s="130" t="s">
        <v>70</v>
      </c>
      <c r="B50" s="81" t="s">
        <v>127</v>
      </c>
      <c r="C50" s="47">
        <v>1343.3168860907615</v>
      </c>
      <c r="D50" s="47">
        <v>80.619362038500881</v>
      </c>
      <c r="E50" s="47">
        <v>3.3758021017390405</v>
      </c>
      <c r="F50" s="47">
        <v>520.06881800427789</v>
      </c>
      <c r="G50" s="47">
        <v>152.09708918441365</v>
      </c>
      <c r="H50" s="47">
        <v>11.652562075699803</v>
      </c>
      <c r="I50" s="47">
        <v>6.872500697479774</v>
      </c>
      <c r="J50" s="47">
        <v>15.651446108062867</v>
      </c>
      <c r="K50" s="47">
        <v>184.76578999661504</v>
      </c>
      <c r="L50" s="47">
        <v>54.403422300753107</v>
      </c>
      <c r="M50" s="120">
        <f t="shared" si="0"/>
        <v>2372.8236785983031</v>
      </c>
      <c r="N50" s="53"/>
      <c r="O50" s="63"/>
      <c r="P50" s="62"/>
    </row>
    <row r="51" spans="1:16" s="46" customFormat="1" ht="42" customHeight="1">
      <c r="A51" s="103" t="s">
        <v>71</v>
      </c>
      <c r="B51" s="81" t="s">
        <v>128</v>
      </c>
      <c r="C51" s="47">
        <v>33.155391869127222</v>
      </c>
      <c r="D51" s="47">
        <v>4.9396700494996759</v>
      </c>
      <c r="E51" s="47">
        <v>6.6046914614836361E-2</v>
      </c>
      <c r="F51" s="47">
        <v>5.8927341292104893</v>
      </c>
      <c r="G51" s="47">
        <v>3.0264400713022601</v>
      </c>
      <c r="H51" s="47">
        <v>1.139131731636472</v>
      </c>
      <c r="I51" s="47">
        <v>0.29721111576674786</v>
      </c>
      <c r="J51" s="47">
        <v>0.19032874319113124</v>
      </c>
      <c r="K51" s="47">
        <v>0.25662883278967485</v>
      </c>
      <c r="L51" s="47">
        <v>5.5039095512362191E-2</v>
      </c>
      <c r="M51" s="120">
        <f t="shared" si="0"/>
        <v>49.018622552650875</v>
      </c>
      <c r="N51" s="53">
        <v>33750</v>
      </c>
      <c r="O51" s="63">
        <v>0</v>
      </c>
      <c r="P51" s="62">
        <v>6383005.0812113099</v>
      </c>
    </row>
    <row r="52" spans="1:16" s="46" customFormat="1">
      <c r="B52" s="64"/>
      <c r="C52" s="65"/>
      <c r="D52" s="65"/>
      <c r="E52" s="65"/>
      <c r="F52" s="65"/>
      <c r="G52" s="65"/>
      <c r="H52" s="65"/>
      <c r="I52" s="65"/>
      <c r="J52" s="65"/>
      <c r="K52" s="65"/>
      <c r="L52" s="65"/>
      <c r="O52" s="65"/>
    </row>
    <row r="53" spans="1:16" s="46" customForma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O53" s="65"/>
    </row>
    <row r="54" spans="1:16" s="46" customFormat="1">
      <c r="B54" s="64"/>
      <c r="C54" s="65"/>
      <c r="D54" s="65"/>
      <c r="E54" s="65"/>
      <c r="F54" s="65"/>
      <c r="G54" s="65"/>
      <c r="H54" s="65"/>
      <c r="I54" s="65"/>
      <c r="J54" s="65"/>
      <c r="K54" s="65"/>
      <c r="L54" s="65"/>
      <c r="O54" s="65"/>
    </row>
    <row r="55" spans="1:16" s="46" customFormat="1">
      <c r="B55" s="64"/>
      <c r="C55" s="65"/>
      <c r="D55" s="65"/>
      <c r="E55" s="65"/>
      <c r="F55" s="65"/>
      <c r="G55" s="65"/>
      <c r="H55" s="65"/>
      <c r="I55" s="65"/>
      <c r="J55" s="65"/>
      <c r="K55" s="65"/>
      <c r="L55" s="65"/>
      <c r="O55" s="65"/>
    </row>
    <row r="56" spans="1:16" s="46" customFormat="1">
      <c r="B56" s="64"/>
      <c r="C56" s="65"/>
      <c r="D56" s="65"/>
      <c r="E56" s="65"/>
      <c r="F56" s="65"/>
      <c r="G56" s="65"/>
      <c r="H56" s="65"/>
      <c r="I56" s="65"/>
      <c r="J56" s="65"/>
      <c r="K56" s="65"/>
      <c r="L56" s="65"/>
      <c r="O56" s="65"/>
    </row>
    <row r="57" spans="1:16" s="46" customFormat="1">
      <c r="B57" s="64"/>
      <c r="C57" s="65"/>
      <c r="D57" s="65"/>
      <c r="E57" s="65"/>
      <c r="F57" s="65"/>
      <c r="G57" s="65"/>
      <c r="H57" s="65"/>
      <c r="I57" s="65"/>
      <c r="J57" s="65"/>
      <c r="K57" s="65"/>
      <c r="L57" s="65"/>
      <c r="O57" s="65"/>
    </row>
    <row r="58" spans="1:16" s="46" customFormat="1">
      <c r="B58" s="64"/>
      <c r="C58" s="65"/>
      <c r="D58" s="65"/>
      <c r="E58" s="65"/>
      <c r="F58" s="65"/>
      <c r="G58" s="65"/>
      <c r="H58" s="65"/>
      <c r="I58" s="65"/>
      <c r="J58" s="65"/>
      <c r="K58" s="65"/>
      <c r="L58" s="65"/>
      <c r="O58" s="65"/>
    </row>
    <row r="59" spans="1:16" s="46" customFormat="1">
      <c r="B59" s="64"/>
      <c r="C59" s="65"/>
      <c r="D59" s="65"/>
      <c r="E59" s="65"/>
      <c r="F59" s="65"/>
      <c r="G59" s="65"/>
      <c r="H59" s="65"/>
      <c r="I59" s="65"/>
      <c r="J59" s="65"/>
      <c r="K59" s="65"/>
      <c r="L59" s="65"/>
      <c r="O59" s="65"/>
    </row>
    <row r="60" spans="1:16" s="46" customFormat="1">
      <c r="B60" s="64"/>
      <c r="C60" s="65"/>
      <c r="D60" s="65"/>
      <c r="E60" s="65"/>
      <c r="F60" s="65"/>
      <c r="G60" s="65"/>
      <c r="H60" s="65"/>
      <c r="I60" s="65"/>
      <c r="J60" s="65"/>
      <c r="K60" s="65"/>
      <c r="L60" s="65"/>
      <c r="O60" s="65"/>
    </row>
    <row r="61" spans="1:16" s="46" customFormat="1">
      <c r="B61" s="64"/>
      <c r="C61" s="65"/>
      <c r="D61" s="65"/>
      <c r="E61" s="65"/>
      <c r="F61" s="65"/>
      <c r="G61" s="65"/>
      <c r="H61" s="65"/>
      <c r="I61" s="65"/>
      <c r="J61" s="65"/>
      <c r="K61" s="65"/>
      <c r="L61" s="65"/>
      <c r="O61" s="65"/>
    </row>
    <row r="62" spans="1:16" s="46" customFormat="1">
      <c r="B62" s="64"/>
      <c r="C62" s="65"/>
      <c r="D62" s="65"/>
      <c r="E62" s="65"/>
      <c r="F62" s="65"/>
      <c r="G62" s="65"/>
      <c r="H62" s="65"/>
      <c r="I62" s="65"/>
      <c r="J62" s="65"/>
      <c r="K62" s="65"/>
      <c r="L62" s="65"/>
      <c r="O62" s="65"/>
    </row>
    <row r="63" spans="1:16" s="46" customFormat="1">
      <c r="B63" s="64"/>
      <c r="C63" s="65"/>
      <c r="D63" s="65"/>
      <c r="E63" s="65"/>
      <c r="F63" s="65"/>
      <c r="G63" s="65"/>
      <c r="H63" s="65"/>
      <c r="I63" s="65"/>
      <c r="J63" s="65"/>
      <c r="K63" s="65"/>
      <c r="L63" s="65"/>
      <c r="O63" s="65"/>
    </row>
    <row r="64" spans="1:16" s="46" customFormat="1">
      <c r="B64" s="64"/>
      <c r="C64" s="65"/>
      <c r="D64" s="65"/>
      <c r="E64" s="65"/>
      <c r="F64" s="65"/>
      <c r="G64" s="65"/>
      <c r="H64" s="65"/>
      <c r="I64" s="65"/>
      <c r="J64" s="65"/>
      <c r="K64" s="65"/>
      <c r="L64" s="65"/>
      <c r="O64" s="65"/>
    </row>
    <row r="65" spans="2:15" s="46" customFormat="1">
      <c r="B65" s="64"/>
      <c r="C65" s="65"/>
      <c r="D65" s="65"/>
      <c r="E65" s="65"/>
      <c r="F65" s="65"/>
      <c r="G65" s="65"/>
      <c r="H65" s="65"/>
      <c r="I65" s="65"/>
      <c r="J65" s="65"/>
      <c r="K65" s="65"/>
      <c r="L65" s="65"/>
      <c r="O65" s="65"/>
    </row>
    <row r="66" spans="2:15" s="46" customFormat="1">
      <c r="B66" s="64"/>
      <c r="C66" s="65"/>
      <c r="D66" s="65"/>
      <c r="E66" s="65"/>
      <c r="F66" s="65"/>
      <c r="G66" s="65"/>
      <c r="H66" s="65"/>
      <c r="I66" s="65"/>
      <c r="J66" s="65"/>
      <c r="K66" s="65"/>
      <c r="L66" s="65"/>
      <c r="O66" s="65"/>
    </row>
    <row r="67" spans="2:15" s="46" customFormat="1"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65"/>
      <c r="O67" s="65"/>
    </row>
    <row r="68" spans="2:15" s="46" customFormat="1">
      <c r="B68" s="64"/>
      <c r="C68" s="65"/>
      <c r="D68" s="65"/>
      <c r="E68" s="65"/>
      <c r="F68" s="65"/>
      <c r="G68" s="65"/>
      <c r="H68" s="65"/>
      <c r="I68" s="65"/>
      <c r="J68" s="65"/>
      <c r="K68" s="65"/>
      <c r="L68" s="65"/>
      <c r="O68" s="65"/>
    </row>
    <row r="69" spans="2:15" s="46" customFormat="1">
      <c r="B69" s="64"/>
      <c r="C69" s="65"/>
      <c r="D69" s="65"/>
      <c r="E69" s="65"/>
      <c r="F69" s="65"/>
      <c r="G69" s="65"/>
      <c r="H69" s="65"/>
      <c r="I69" s="65"/>
      <c r="J69" s="65"/>
      <c r="K69" s="65"/>
      <c r="L69" s="65"/>
      <c r="O69" s="65"/>
    </row>
    <row r="70" spans="2:15" s="46" customFormat="1">
      <c r="B70" s="64"/>
      <c r="C70" s="65"/>
      <c r="D70" s="65"/>
      <c r="E70" s="65"/>
      <c r="F70" s="65"/>
      <c r="G70" s="65"/>
      <c r="H70" s="65"/>
      <c r="I70" s="65"/>
      <c r="J70" s="65"/>
      <c r="K70" s="65"/>
      <c r="L70" s="65"/>
      <c r="O70" s="65"/>
    </row>
    <row r="71" spans="2:15" s="46" customFormat="1">
      <c r="B71" s="64"/>
      <c r="C71" s="65"/>
      <c r="D71" s="65"/>
      <c r="E71" s="65"/>
      <c r="F71" s="65"/>
      <c r="G71" s="65"/>
      <c r="H71" s="65"/>
      <c r="I71" s="65"/>
      <c r="J71" s="65"/>
      <c r="K71" s="65"/>
      <c r="L71" s="65"/>
      <c r="O71" s="65"/>
    </row>
    <row r="72" spans="2:15" s="46" customFormat="1">
      <c r="B72" s="64"/>
      <c r="C72" s="65"/>
      <c r="D72" s="65"/>
      <c r="E72" s="65"/>
      <c r="F72" s="65"/>
      <c r="G72" s="65"/>
      <c r="H72" s="65"/>
      <c r="I72" s="65"/>
      <c r="J72" s="65"/>
      <c r="K72" s="65"/>
      <c r="L72" s="65"/>
      <c r="O72" s="65"/>
    </row>
    <row r="73" spans="2:15" s="46" customFormat="1">
      <c r="B73" s="64"/>
      <c r="C73" s="65"/>
      <c r="D73" s="65"/>
      <c r="E73" s="65"/>
      <c r="F73" s="65"/>
      <c r="G73" s="65"/>
      <c r="H73" s="65"/>
      <c r="I73" s="65"/>
      <c r="J73" s="65"/>
      <c r="K73" s="65"/>
      <c r="L73" s="65"/>
      <c r="O73" s="65"/>
    </row>
    <row r="74" spans="2:15" s="46" customFormat="1">
      <c r="B74" s="64"/>
      <c r="C74" s="65"/>
      <c r="D74" s="65"/>
      <c r="E74" s="65"/>
      <c r="F74" s="65"/>
      <c r="G74" s="65"/>
      <c r="H74" s="65"/>
      <c r="I74" s="65"/>
      <c r="J74" s="65"/>
      <c r="K74" s="65"/>
      <c r="L74" s="65"/>
      <c r="O74" s="65"/>
    </row>
    <row r="75" spans="2:15" s="46" customFormat="1">
      <c r="B75" s="64"/>
      <c r="C75" s="65"/>
      <c r="D75" s="65"/>
      <c r="E75" s="65"/>
      <c r="F75" s="65"/>
      <c r="G75" s="65"/>
      <c r="H75" s="65"/>
      <c r="I75" s="65"/>
      <c r="J75" s="65"/>
      <c r="K75" s="65"/>
      <c r="L75" s="65"/>
      <c r="O75" s="65"/>
    </row>
    <row r="76" spans="2:15" s="46" customFormat="1">
      <c r="B76" s="64"/>
      <c r="C76" s="65"/>
      <c r="D76" s="65"/>
      <c r="E76" s="65"/>
      <c r="F76" s="65"/>
      <c r="G76" s="65"/>
      <c r="H76" s="65"/>
      <c r="I76" s="65"/>
      <c r="J76" s="65"/>
      <c r="K76" s="65"/>
      <c r="L76" s="65"/>
      <c r="O76" s="65"/>
    </row>
    <row r="77" spans="2:15" s="46" customFormat="1"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65"/>
      <c r="O77" s="65"/>
    </row>
    <row r="78" spans="2:15" s="46" customFormat="1">
      <c r="B78" s="64"/>
      <c r="C78" s="65"/>
      <c r="D78" s="65"/>
      <c r="E78" s="65"/>
      <c r="F78" s="65"/>
      <c r="G78" s="65"/>
      <c r="H78" s="65"/>
      <c r="I78" s="65"/>
      <c r="J78" s="65"/>
      <c r="K78" s="65"/>
      <c r="L78" s="65"/>
      <c r="O78" s="65"/>
    </row>
    <row r="79" spans="2:15" s="46" customFormat="1">
      <c r="B79" s="64"/>
      <c r="C79" s="65"/>
    </row>
    <row r="80" spans="2:15" s="46" customFormat="1">
      <c r="B80" s="64"/>
      <c r="C80" s="65"/>
    </row>
    <row r="81" spans="2:3" s="46" customFormat="1">
      <c r="B81" s="64"/>
      <c r="C81" s="65"/>
    </row>
    <row r="82" spans="2:3" s="46" customFormat="1">
      <c r="B82" s="64"/>
      <c r="C82" s="65"/>
    </row>
    <row r="83" spans="2:3" s="46" customFormat="1">
      <c r="B83" s="64"/>
      <c r="C83" s="65"/>
    </row>
    <row r="84" spans="2:3" s="46" customFormat="1">
      <c r="B84" s="64"/>
      <c r="C84" s="65"/>
    </row>
    <row r="85" spans="2:3" s="46" customFormat="1">
      <c r="B85" s="64"/>
      <c r="C85" s="65"/>
    </row>
    <row r="86" spans="2:3" s="46" customFormat="1">
      <c r="B86" s="64"/>
      <c r="C86" s="65"/>
    </row>
    <row r="87" spans="2:3" s="46" customFormat="1">
      <c r="B87" s="64"/>
      <c r="C87" s="65"/>
    </row>
    <row r="88" spans="2:3" s="46" customFormat="1">
      <c r="B88" s="64"/>
      <c r="C88" s="65"/>
    </row>
    <row r="89" spans="2:3" s="46" customFormat="1">
      <c r="B89" s="64"/>
      <c r="C89" s="65"/>
    </row>
    <row r="90" spans="2:3" s="46" customFormat="1">
      <c r="B90" s="64"/>
      <c r="C90" s="65"/>
    </row>
    <row r="91" spans="2:3" s="46" customFormat="1">
      <c r="B91" s="64"/>
      <c r="C91" s="65"/>
    </row>
    <row r="92" spans="2:3" s="46" customFormat="1">
      <c r="B92" s="64"/>
      <c r="C92" s="65"/>
    </row>
    <row r="93" spans="2:3" s="46" customFormat="1">
      <c r="B93" s="64"/>
      <c r="C93" s="65"/>
    </row>
    <row r="94" spans="2:3" s="46" customFormat="1">
      <c r="B94" s="64"/>
      <c r="C94" s="65"/>
    </row>
    <row r="95" spans="2:3" s="46" customFormat="1">
      <c r="B95" s="64"/>
      <c r="C95" s="65"/>
    </row>
    <row r="96" spans="2:3" s="46" customFormat="1">
      <c r="B96" s="64"/>
      <c r="C96" s="65"/>
    </row>
    <row r="97" spans="2:3" s="46" customFormat="1">
      <c r="B97" s="64"/>
      <c r="C97" s="65"/>
    </row>
    <row r="98" spans="2:3" s="46" customFormat="1">
      <c r="B98" s="64"/>
      <c r="C98" s="65"/>
    </row>
    <row r="99" spans="2:3" s="46" customFormat="1">
      <c r="B99" s="64"/>
      <c r="C99" s="65"/>
    </row>
    <row r="100" spans="2:3" s="46" customFormat="1">
      <c r="B100" s="64"/>
      <c r="C100" s="65"/>
    </row>
    <row r="101" spans="2:3" s="46" customFormat="1">
      <c r="B101" s="64"/>
      <c r="C101" s="65"/>
    </row>
    <row r="102" spans="2:3" s="46" customFormat="1">
      <c r="B102" s="64"/>
      <c r="C102" s="65"/>
    </row>
    <row r="103" spans="2:3" s="46" customFormat="1">
      <c r="B103" s="64"/>
      <c r="C103" s="65"/>
    </row>
    <row r="104" spans="2:3" s="46" customFormat="1">
      <c r="B104" s="64"/>
      <c r="C104" s="65"/>
    </row>
    <row r="105" spans="2:3" s="46" customFormat="1">
      <c r="B105" s="64"/>
      <c r="C105" s="65"/>
    </row>
    <row r="106" spans="2:3" s="46" customFormat="1">
      <c r="B106" s="64"/>
      <c r="C106" s="65"/>
    </row>
    <row r="107" spans="2:3" s="46" customFormat="1">
      <c r="B107" s="64"/>
      <c r="C107" s="65"/>
    </row>
    <row r="108" spans="2:3" s="46" customFormat="1">
      <c r="B108" s="64"/>
      <c r="C108" s="65"/>
    </row>
    <row r="109" spans="2:3" s="46" customFormat="1">
      <c r="B109" s="64"/>
      <c r="C109" s="65"/>
    </row>
    <row r="110" spans="2:3" s="46" customFormat="1">
      <c r="B110" s="64"/>
      <c r="C110" s="65"/>
    </row>
    <row r="111" spans="2:3" s="46" customFormat="1">
      <c r="B111" s="64"/>
      <c r="C111" s="65"/>
    </row>
    <row r="112" spans="2:3" s="46" customFormat="1">
      <c r="B112" s="64"/>
      <c r="C112" s="65"/>
    </row>
    <row r="113" spans="2:3" s="46" customFormat="1">
      <c r="B113" s="64"/>
      <c r="C113" s="65"/>
    </row>
    <row r="114" spans="2:3" s="46" customFormat="1">
      <c r="B114" s="64"/>
      <c r="C114" s="65"/>
    </row>
    <row r="115" spans="2:3" s="46" customFormat="1">
      <c r="B115" s="64"/>
      <c r="C115" s="65"/>
    </row>
    <row r="116" spans="2:3" s="46" customFormat="1">
      <c r="B116" s="64"/>
      <c r="C116" s="65"/>
    </row>
    <row r="117" spans="2:3" s="46" customFormat="1">
      <c r="B117" s="64"/>
      <c r="C117" s="65"/>
    </row>
    <row r="118" spans="2:3" s="46" customFormat="1">
      <c r="B118" s="64"/>
      <c r="C118" s="65"/>
    </row>
    <row r="119" spans="2:3" s="46" customFormat="1">
      <c r="B119" s="64"/>
      <c r="C119" s="65"/>
    </row>
    <row r="120" spans="2:3" s="46" customFormat="1">
      <c r="B120" s="64"/>
      <c r="C120" s="65"/>
    </row>
    <row r="121" spans="2:3" s="46" customFormat="1">
      <c r="B121" s="64"/>
      <c r="C121" s="65"/>
    </row>
    <row r="122" spans="2:3" s="46" customFormat="1">
      <c r="B122" s="64"/>
      <c r="C122" s="65"/>
    </row>
    <row r="123" spans="2:3" s="46" customFormat="1">
      <c r="B123" s="64"/>
      <c r="C123" s="65"/>
    </row>
    <row r="124" spans="2:3" s="46" customFormat="1">
      <c r="B124" s="64"/>
      <c r="C124" s="65"/>
    </row>
    <row r="125" spans="2:3" s="46" customFormat="1">
      <c r="B125" s="64"/>
      <c r="C125" s="65"/>
    </row>
    <row r="126" spans="2:3" s="46" customFormat="1">
      <c r="B126" s="64"/>
      <c r="C126" s="65"/>
    </row>
    <row r="127" spans="2:3" s="46" customFormat="1">
      <c r="B127" s="64"/>
      <c r="C127" s="65"/>
    </row>
    <row r="128" spans="2:3" s="46" customFormat="1">
      <c r="B128" s="64"/>
      <c r="C128" s="65"/>
    </row>
    <row r="129" spans="2:3" s="46" customFormat="1">
      <c r="B129" s="64"/>
      <c r="C129" s="65"/>
    </row>
    <row r="130" spans="2:3" s="46" customFormat="1">
      <c r="B130" s="64"/>
      <c r="C130" s="65"/>
    </row>
    <row r="131" spans="2:3">
      <c r="C131" s="34"/>
    </row>
    <row r="132" spans="2:3">
      <c r="C132" s="34"/>
    </row>
    <row r="133" spans="2:3">
      <c r="C133" s="34"/>
    </row>
    <row r="134" spans="2:3">
      <c r="C134" s="34"/>
    </row>
    <row r="135" spans="2:3">
      <c r="C135" s="34"/>
    </row>
    <row r="136" spans="2:3">
      <c r="C136" s="34"/>
    </row>
    <row r="137" spans="2:3">
      <c r="C137" s="34"/>
    </row>
    <row r="138" spans="2:3">
      <c r="C138" s="34"/>
    </row>
    <row r="139" spans="2:3">
      <c r="C139" s="34"/>
    </row>
    <row r="140" spans="2:3">
      <c r="C140" s="34"/>
    </row>
    <row r="141" spans="2:3">
      <c r="C141" s="34"/>
    </row>
    <row r="142" spans="2:3">
      <c r="C142" s="34"/>
    </row>
    <row r="143" spans="2:3">
      <c r="C143" s="34"/>
    </row>
    <row r="144" spans="2:3">
      <c r="C144" s="34"/>
    </row>
    <row r="145" spans="3:3">
      <c r="C145" s="34"/>
    </row>
    <row r="146" spans="3:3">
      <c r="C146" s="34"/>
    </row>
    <row r="147" spans="3:3">
      <c r="C147" s="34"/>
    </row>
    <row r="148" spans="3:3">
      <c r="C148" s="34"/>
    </row>
    <row r="149" spans="3:3">
      <c r="C149" s="34"/>
    </row>
    <row r="150" spans="3:3">
      <c r="C150" s="34"/>
    </row>
    <row r="151" spans="3:3">
      <c r="C151" s="34"/>
    </row>
    <row r="152" spans="3:3">
      <c r="C152" s="34"/>
    </row>
    <row r="153" spans="3:3">
      <c r="C153" s="34"/>
    </row>
    <row r="154" spans="3:3">
      <c r="C154" s="34"/>
    </row>
    <row r="155" spans="3:3">
      <c r="C155" s="34"/>
    </row>
    <row r="156" spans="3:3">
      <c r="C156" s="34"/>
    </row>
    <row r="157" spans="3:3">
      <c r="C157" s="34"/>
    </row>
    <row r="158" spans="3:3">
      <c r="C158" s="34"/>
    </row>
    <row r="159" spans="3:3">
      <c r="C159" s="34"/>
    </row>
    <row r="160" spans="3:3">
      <c r="C160" s="34"/>
    </row>
    <row r="161" spans="3:3">
      <c r="C161" s="34"/>
    </row>
  </sheetData>
  <mergeCells count="16">
    <mergeCell ref="K1:M1"/>
    <mergeCell ref="K2:M2"/>
    <mergeCell ref="K3:M3"/>
    <mergeCell ref="A48:B48"/>
    <mergeCell ref="O11:O12"/>
    <mergeCell ref="N11:N12"/>
    <mergeCell ref="C11:E11"/>
    <mergeCell ref="F11:L11"/>
    <mergeCell ref="A4:M4"/>
    <mergeCell ref="A5:M5"/>
    <mergeCell ref="P11:P12"/>
    <mergeCell ref="A21:B21"/>
    <mergeCell ref="A11:A12"/>
    <mergeCell ref="B11:B12"/>
    <mergeCell ref="M11:M12"/>
    <mergeCell ref="A14:B14"/>
  </mergeCells>
  <conditionalFormatting sqref="A46:A47 A44 A15:A20 A22:A38">
    <cfRule type="expression" dxfId="3" priority="8" stopIfTrue="1">
      <formula>RIGHT(#REF!,2)="00"</formula>
    </cfRule>
  </conditionalFormatting>
  <pageMargins left="0.47244094488188981" right="0" top="0.15748031496062992" bottom="0.17" header="0" footer="0.18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Q160"/>
  <sheetViews>
    <sheetView view="pageBreakPreview" zoomScale="87" zoomScaleSheetLayoutView="87" workbookViewId="0">
      <pane xSplit="2" ySplit="15" topLeftCell="C44" activePane="bottomRight" state="frozen"/>
      <selection pane="topRight" activeCell="C1" sqref="C1"/>
      <selection pane="bottomLeft" activeCell="A16" sqref="A16"/>
      <selection pane="bottomRight" activeCell="A51" sqref="A51"/>
    </sheetView>
  </sheetViews>
  <sheetFormatPr defaultColWidth="8.88671875" defaultRowHeight="13.2"/>
  <cols>
    <col min="1" max="1" width="34.109375" style="23" customWidth="1"/>
    <col min="2" max="2" width="36.44140625" style="36" customWidth="1"/>
    <col min="3" max="3" width="14" style="23" customWidth="1"/>
    <col min="4" max="4" width="13.109375" style="23" customWidth="1"/>
    <col min="5" max="5" width="11.33203125" style="23" customWidth="1"/>
    <col min="6" max="6" width="10.44140625" style="23" customWidth="1"/>
    <col min="7" max="7" width="12.5546875" style="23" customWidth="1"/>
    <col min="8" max="8" width="10.88671875" style="23" customWidth="1"/>
    <col min="9" max="10" width="10.5546875" style="23" bestFit="1" customWidth="1"/>
    <col min="11" max="11" width="15.109375" style="23" customWidth="1"/>
    <col min="12" max="12" width="9.6640625" style="23" customWidth="1"/>
    <col min="13" max="13" width="14.88671875" style="23" customWidth="1"/>
    <col min="14" max="14" width="21.88671875" style="23" hidden="1" customWidth="1"/>
    <col min="15" max="15" width="18.44140625" style="23" hidden="1" customWidth="1"/>
    <col min="16" max="16" width="13.33203125" style="23" hidden="1" customWidth="1"/>
    <col min="17" max="16384" width="8.88671875" style="23"/>
  </cols>
  <sheetData>
    <row r="1" spans="1:17">
      <c r="A1" s="43"/>
      <c r="K1" s="144" t="s">
        <v>110</v>
      </c>
      <c r="L1" s="144"/>
      <c r="M1" s="144"/>
    </row>
    <row r="2" spans="1:17">
      <c r="A2" s="43"/>
      <c r="K2" s="144" t="s">
        <v>79</v>
      </c>
      <c r="L2" s="144"/>
      <c r="M2" s="144"/>
    </row>
    <row r="3" spans="1:17">
      <c r="A3" s="43"/>
      <c r="K3" s="144" t="s">
        <v>80</v>
      </c>
      <c r="L3" s="144"/>
      <c r="M3" s="144"/>
    </row>
    <row r="4" spans="1:17">
      <c r="A4" s="43"/>
      <c r="K4" s="144" t="str">
        <f>' БНЗ 2019'!K3:M3</f>
        <v>от "__" ___________ 20___г. №______</v>
      </c>
      <c r="L4" s="144"/>
      <c r="M4" s="144"/>
    </row>
    <row r="5" spans="1:17" ht="16.5" customHeight="1">
      <c r="A5" s="143" t="s">
        <v>117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</row>
    <row r="6" spans="1:17" ht="18.75" customHeight="1">
      <c r="A6" s="143" t="s">
        <v>121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</row>
    <row r="7" spans="1:17" ht="12.75" hidden="1" customHeight="1">
      <c r="A7" s="43"/>
      <c r="C7" s="44"/>
      <c r="D7" s="44"/>
      <c r="E7" s="44"/>
      <c r="F7" s="44"/>
      <c r="G7" s="44"/>
      <c r="H7" s="44"/>
      <c r="I7" s="44"/>
      <c r="J7" s="44"/>
      <c r="K7" s="44"/>
      <c r="L7" s="44"/>
      <c r="M7" s="30"/>
    </row>
    <row r="8" spans="1:17" ht="17.25" hidden="1" customHeight="1">
      <c r="A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30"/>
    </row>
    <row r="9" spans="1:17" ht="24.75" hidden="1" customHeight="1">
      <c r="A9" s="43"/>
      <c r="C9" s="30"/>
      <c r="D9" s="30"/>
      <c r="E9" s="30"/>
      <c r="F9" s="30"/>
      <c r="G9" s="31"/>
      <c r="H9" s="30"/>
      <c r="I9" s="30"/>
      <c r="J9" s="30"/>
      <c r="K9" s="30"/>
      <c r="L9" s="30"/>
      <c r="M9" s="30"/>
    </row>
    <row r="10" spans="1:17" ht="16.2" hidden="1" thickBot="1">
      <c r="A10" s="43"/>
      <c r="C10" s="32"/>
      <c r="D10" s="32"/>
      <c r="E10" s="32"/>
      <c r="F10" s="32"/>
      <c r="G10" s="33"/>
      <c r="H10" s="32"/>
      <c r="I10" s="32"/>
      <c r="J10" s="32"/>
      <c r="K10" s="32"/>
      <c r="L10" s="32"/>
      <c r="M10" s="32"/>
    </row>
    <row r="11" spans="1:17" ht="18.600000000000001" hidden="1" thickBot="1">
      <c r="G11" s="29"/>
    </row>
    <row r="12" spans="1:17" ht="33" customHeight="1">
      <c r="A12" s="135" t="s">
        <v>27</v>
      </c>
      <c r="B12" s="136" t="s">
        <v>58</v>
      </c>
      <c r="C12" s="136" t="s">
        <v>100</v>
      </c>
      <c r="D12" s="136"/>
      <c r="E12" s="136"/>
      <c r="F12" s="136" t="s">
        <v>101</v>
      </c>
      <c r="G12" s="136"/>
      <c r="H12" s="136"/>
      <c r="I12" s="136"/>
      <c r="J12" s="136"/>
      <c r="K12" s="136"/>
      <c r="L12" s="136"/>
      <c r="M12" s="135" t="s">
        <v>102</v>
      </c>
      <c r="N12" s="141" t="s">
        <v>61</v>
      </c>
      <c r="O12" s="135" t="s">
        <v>67</v>
      </c>
      <c r="P12" s="133" t="s">
        <v>66</v>
      </c>
      <c r="Q12" s="38"/>
    </row>
    <row r="13" spans="1:17" ht="166.5" customHeight="1">
      <c r="A13" s="135"/>
      <c r="B13" s="136"/>
      <c r="C13" s="80" t="s">
        <v>103</v>
      </c>
      <c r="D13" s="80" t="s">
        <v>86</v>
      </c>
      <c r="E13" s="80" t="s">
        <v>85</v>
      </c>
      <c r="F13" s="80" t="s">
        <v>28</v>
      </c>
      <c r="G13" s="80" t="s">
        <v>104</v>
      </c>
      <c r="H13" s="80" t="s">
        <v>87</v>
      </c>
      <c r="I13" s="80" t="s">
        <v>88</v>
      </c>
      <c r="J13" s="80" t="s">
        <v>89</v>
      </c>
      <c r="K13" s="80" t="s">
        <v>105</v>
      </c>
      <c r="L13" s="80" t="s">
        <v>29</v>
      </c>
      <c r="M13" s="135"/>
      <c r="N13" s="142"/>
      <c r="O13" s="135"/>
      <c r="P13" s="133"/>
      <c r="Q13" s="38"/>
    </row>
    <row r="14" spans="1:17" ht="26.25" customHeight="1">
      <c r="A14" s="66">
        <v>1</v>
      </c>
      <c r="B14" s="105">
        <v>2</v>
      </c>
      <c r="C14" s="66">
        <v>3</v>
      </c>
      <c r="D14" s="66">
        <v>4</v>
      </c>
      <c r="E14" s="66">
        <v>5</v>
      </c>
      <c r="F14" s="66">
        <v>6</v>
      </c>
      <c r="G14" s="66">
        <v>7</v>
      </c>
      <c r="H14" s="66">
        <v>8</v>
      </c>
      <c r="I14" s="66">
        <v>9</v>
      </c>
      <c r="J14" s="66">
        <v>10</v>
      </c>
      <c r="K14" s="66">
        <v>11</v>
      </c>
      <c r="L14" s="66">
        <v>12</v>
      </c>
      <c r="M14" s="86">
        <v>13</v>
      </c>
      <c r="N14" s="39">
        <v>16</v>
      </c>
      <c r="O14" s="40">
        <v>17</v>
      </c>
      <c r="P14" s="41" t="s">
        <v>62</v>
      </c>
      <c r="Q14" s="38"/>
    </row>
    <row r="15" spans="1:17" s="24" customFormat="1" ht="14.4" hidden="1">
      <c r="A15" s="137" t="s">
        <v>30</v>
      </c>
      <c r="B15" s="138"/>
      <c r="C15" s="106">
        <v>29552.49179314679</v>
      </c>
      <c r="D15" s="106">
        <v>485.024630541872</v>
      </c>
      <c r="E15" s="106">
        <v>169.852216748769</v>
      </c>
      <c r="F15" s="106">
        <v>6575.1724137931042</v>
      </c>
      <c r="G15" s="106">
        <v>1108.177339901478</v>
      </c>
      <c r="H15" s="106">
        <v>358.22660098522169</v>
      </c>
      <c r="I15" s="106">
        <v>162.5615763546798</v>
      </c>
      <c r="J15" s="106">
        <v>21.674876847290641</v>
      </c>
      <c r="K15" s="106">
        <v>17655.334220689656</v>
      </c>
      <c r="L15" s="106">
        <v>4362.5615763546793</v>
      </c>
      <c r="M15" s="106">
        <f t="shared" ref="M15:M51" si="0">C15+D15+E15+F15+G15+H15+I15+J15+K15+L15</f>
        <v>60451.077245363544</v>
      </c>
      <c r="N15" s="37">
        <f>SUM(N16:N21)</f>
        <v>1015</v>
      </c>
      <c r="O15" s="26">
        <v>2370300</v>
      </c>
      <c r="P15" s="27">
        <f>SUM(P16:P21)</f>
        <v>58333485.126986243</v>
      </c>
    </row>
    <row r="16" spans="1:17" s="46" customFormat="1" ht="44.25" customHeight="1">
      <c r="A16" s="119" t="s">
        <v>31</v>
      </c>
      <c r="B16" s="81" t="s">
        <v>131</v>
      </c>
      <c r="C16" s="47">
        <v>19626.050420168067</v>
      </c>
      <c r="D16" s="47">
        <v>73.109243697478988</v>
      </c>
      <c r="E16" s="47">
        <v>105.46218487395582</v>
      </c>
      <c r="F16" s="47">
        <v>5272.689075630251</v>
      </c>
      <c r="G16" s="47">
        <v>435.71428571428572</v>
      </c>
      <c r="H16" s="47">
        <v>190.75630252100842</v>
      </c>
      <c r="I16" s="47">
        <v>176.05042016806721</v>
      </c>
      <c r="J16" s="47">
        <v>0</v>
      </c>
      <c r="K16" s="47">
        <v>17500.42016806723</v>
      </c>
      <c r="L16" s="47">
        <v>2751.6806722689034</v>
      </c>
      <c r="M16" s="120">
        <f t="shared" si="0"/>
        <v>46131.932773109249</v>
      </c>
      <c r="N16" s="53">
        <v>204</v>
      </c>
      <c r="O16" s="54">
        <v>179899.99999999997</v>
      </c>
      <c r="P16" s="55">
        <f>M16*N16+O16</f>
        <v>9590814.2857142873</v>
      </c>
    </row>
    <row r="17" spans="1:16" s="46" customFormat="1" ht="46.5" customHeight="1">
      <c r="A17" s="119" t="s">
        <v>32</v>
      </c>
      <c r="B17" s="81" t="s">
        <v>131</v>
      </c>
      <c r="C17" s="47">
        <v>23759.420289855076</v>
      </c>
      <c r="D17" s="47">
        <v>73.91304347826086</v>
      </c>
      <c r="E17" s="47">
        <v>104.34782608694799</v>
      </c>
      <c r="F17" s="47">
        <v>3927.536231884058</v>
      </c>
      <c r="G17" s="47">
        <v>900</v>
      </c>
      <c r="H17" s="47">
        <v>304.34782608695656</v>
      </c>
      <c r="I17" s="47">
        <v>253.62318840579712</v>
      </c>
      <c r="J17" s="47">
        <v>0</v>
      </c>
      <c r="K17" s="47">
        <v>26485.507246376812</v>
      </c>
      <c r="L17" s="47">
        <v>2817.3913043478351</v>
      </c>
      <c r="M17" s="120">
        <f t="shared" si="0"/>
        <v>58626.086956521744</v>
      </c>
      <c r="N17" s="53">
        <v>80</v>
      </c>
      <c r="O17" s="54">
        <v>170000</v>
      </c>
      <c r="P17" s="55">
        <f t="shared" ref="P17:P42" si="1">M17*N17+O17</f>
        <v>4860086.9565217393</v>
      </c>
    </row>
    <row r="18" spans="1:16" s="46" customFormat="1" ht="42.75" customHeight="1">
      <c r="A18" s="121" t="s">
        <v>33</v>
      </c>
      <c r="B18" s="81" t="s">
        <v>131</v>
      </c>
      <c r="C18" s="47">
        <v>27896.12068965517</v>
      </c>
      <c r="D18" s="47">
        <v>106.89655172413794</v>
      </c>
      <c r="E18" s="47">
        <v>132.3275862068983</v>
      </c>
      <c r="F18" s="47">
        <v>6085.3448275862065</v>
      </c>
      <c r="G18" s="47">
        <v>426.72413793103448</v>
      </c>
      <c r="H18" s="47">
        <v>257.75862068965523</v>
      </c>
      <c r="I18" s="47">
        <v>102.58620689655172</v>
      </c>
      <c r="J18" s="47">
        <v>0</v>
      </c>
      <c r="K18" s="47">
        <v>20563.793103448272</v>
      </c>
      <c r="L18" s="47">
        <v>2815.9482758620688</v>
      </c>
      <c r="M18" s="120">
        <f t="shared" si="0"/>
        <v>58387.5</v>
      </c>
      <c r="N18" s="53">
        <v>248</v>
      </c>
      <c r="O18" s="54">
        <v>256600.00000000003</v>
      </c>
      <c r="P18" s="55">
        <f t="shared" si="1"/>
        <v>14736700</v>
      </c>
    </row>
    <row r="19" spans="1:16" s="46" customFormat="1" ht="39.6">
      <c r="A19" s="121" t="s">
        <v>34</v>
      </c>
      <c r="B19" s="81" t="s">
        <v>131</v>
      </c>
      <c r="C19" s="47">
        <v>26379.464285714286</v>
      </c>
      <c r="D19" s="47">
        <v>121.42857142857144</v>
      </c>
      <c r="E19" s="47">
        <v>136.6071428571496</v>
      </c>
      <c r="F19" s="47">
        <v>8773.2142857142862</v>
      </c>
      <c r="G19" s="47">
        <v>832.14285714285722</v>
      </c>
      <c r="H19" s="47">
        <v>322.32142857142861</v>
      </c>
      <c r="I19" s="47">
        <v>181.25</v>
      </c>
      <c r="J19" s="47">
        <v>0</v>
      </c>
      <c r="K19" s="47">
        <v>23042.857142857145</v>
      </c>
      <c r="L19" s="47">
        <v>2736.6071428571377</v>
      </c>
      <c r="M19" s="120">
        <f t="shared" si="0"/>
        <v>62525.892857142855</v>
      </c>
      <c r="N19" s="53">
        <v>118</v>
      </c>
      <c r="O19" s="54">
        <v>193800</v>
      </c>
      <c r="P19" s="55">
        <f t="shared" si="1"/>
        <v>7571855.3571428573</v>
      </c>
    </row>
    <row r="20" spans="1:16" s="46" customFormat="1" ht="39.6">
      <c r="A20" s="121" t="s">
        <v>116</v>
      </c>
      <c r="B20" s="81" t="s">
        <v>131</v>
      </c>
      <c r="C20" s="47">
        <v>23305.21472392638</v>
      </c>
      <c r="D20" s="47">
        <v>84.662576687116569</v>
      </c>
      <c r="E20" s="47">
        <v>103.37423312883223</v>
      </c>
      <c r="F20" s="47">
        <v>5803.0674846625761</v>
      </c>
      <c r="G20" s="47">
        <v>426.68711656441718</v>
      </c>
      <c r="H20" s="47">
        <v>233.43558282208588</v>
      </c>
      <c r="I20" s="47">
        <v>68.711656441717778</v>
      </c>
      <c r="J20" s="47">
        <v>0</v>
      </c>
      <c r="K20" s="47">
        <v>18016.257668711656</v>
      </c>
      <c r="L20" s="47">
        <v>2842.9447852760677</v>
      </c>
      <c r="M20" s="120">
        <f t="shared" si="0"/>
        <v>50884.355828220854</v>
      </c>
      <c r="N20" s="53">
        <v>305</v>
      </c>
      <c r="O20" s="54">
        <v>503100</v>
      </c>
      <c r="P20" s="55">
        <f t="shared" si="1"/>
        <v>16022828.527607361</v>
      </c>
    </row>
    <row r="21" spans="1:16" s="46" customFormat="1" ht="41.4" customHeight="1">
      <c r="A21" s="121" t="s">
        <v>36</v>
      </c>
      <c r="B21" s="81" t="s">
        <v>131</v>
      </c>
      <c r="C21" s="47">
        <v>23453.333333333328</v>
      </c>
      <c r="D21" s="47">
        <v>84.999999999999986</v>
      </c>
      <c r="E21" s="47">
        <v>148.33333333333212</v>
      </c>
      <c r="F21" s="47">
        <v>14016.666666666664</v>
      </c>
      <c r="G21" s="47">
        <v>1243.3333333333335</v>
      </c>
      <c r="H21" s="47">
        <v>346.66666666666669</v>
      </c>
      <c r="I21" s="47">
        <v>291.66666666666669</v>
      </c>
      <c r="J21" s="47">
        <v>0</v>
      </c>
      <c r="K21" s="47">
        <v>32315.000000000004</v>
      </c>
      <c r="L21" s="47">
        <v>2838.3333333333248</v>
      </c>
      <c r="M21" s="120">
        <f t="shared" si="0"/>
        <v>74738.333333333328</v>
      </c>
      <c r="N21" s="53">
        <v>60</v>
      </c>
      <c r="O21" s="54">
        <v>1066900</v>
      </c>
      <c r="P21" s="55">
        <f t="shared" si="1"/>
        <v>5551200</v>
      </c>
    </row>
    <row r="22" spans="1:16" s="46" customFormat="1" ht="45.6" customHeight="1">
      <c r="A22" s="122" t="s">
        <v>38</v>
      </c>
      <c r="B22" s="81" t="s">
        <v>90</v>
      </c>
      <c r="C22" s="47">
        <v>80453.846153846142</v>
      </c>
      <c r="D22" s="47">
        <v>2723.0769230769233</v>
      </c>
      <c r="E22" s="47">
        <v>89.743589743592111</v>
      </c>
      <c r="F22" s="47">
        <v>4393.5897435897432</v>
      </c>
      <c r="G22" s="47">
        <v>1376.9230769230769</v>
      </c>
      <c r="H22" s="47">
        <v>234.61538461538461</v>
      </c>
      <c r="I22" s="47">
        <v>144.87179487179489</v>
      </c>
      <c r="J22" s="47">
        <v>0</v>
      </c>
      <c r="K22" s="47">
        <v>39032.051282051281</v>
      </c>
      <c r="L22" s="47">
        <v>320.51282051282033</v>
      </c>
      <c r="M22" s="120">
        <f t="shared" si="0"/>
        <v>128769.23076923078</v>
      </c>
      <c r="N22" s="53">
        <v>53</v>
      </c>
      <c r="O22" s="54">
        <v>260399.99999999997</v>
      </c>
      <c r="P22" s="55">
        <f t="shared" si="1"/>
        <v>7085169.230769231</v>
      </c>
    </row>
    <row r="23" spans="1:16" s="46" customFormat="1" ht="47.4" customHeight="1">
      <c r="A23" s="122" t="s">
        <v>39</v>
      </c>
      <c r="B23" s="81" t="s">
        <v>90</v>
      </c>
      <c r="C23" s="47">
        <v>62931.250000000007</v>
      </c>
      <c r="D23" s="47">
        <v>1843.75</v>
      </c>
      <c r="E23" s="47">
        <v>27.083333333321207</v>
      </c>
      <c r="F23" s="47">
        <v>9888.1944444444434</v>
      </c>
      <c r="G23" s="47">
        <v>510.41666666666663</v>
      </c>
      <c r="H23" s="47">
        <v>151.38888888888889</v>
      </c>
      <c r="I23" s="47">
        <v>109.72222222222221</v>
      </c>
      <c r="J23" s="47">
        <v>0</v>
      </c>
      <c r="K23" s="47">
        <v>19347.222222222223</v>
      </c>
      <c r="L23" s="47">
        <v>233.33333333333212</v>
      </c>
      <c r="M23" s="120">
        <f t="shared" si="0"/>
        <v>95042.361111111095</v>
      </c>
      <c r="N23" s="53">
        <v>120</v>
      </c>
      <c r="O23" s="54">
        <v>552900</v>
      </c>
      <c r="P23" s="55">
        <f t="shared" si="1"/>
        <v>11957983.333333332</v>
      </c>
    </row>
    <row r="24" spans="1:16" s="46" customFormat="1" ht="43.95" customHeight="1">
      <c r="A24" s="122" t="s">
        <v>40</v>
      </c>
      <c r="B24" s="81" t="s">
        <v>90</v>
      </c>
      <c r="C24" s="47">
        <v>29351.48514851485</v>
      </c>
      <c r="D24" s="47">
        <v>1015.4455445544554</v>
      </c>
      <c r="E24" s="47">
        <v>13.861386138611124</v>
      </c>
      <c r="F24" s="47">
        <v>4410.6930693069316</v>
      </c>
      <c r="G24" s="47">
        <v>486.93069306930687</v>
      </c>
      <c r="H24" s="47">
        <v>95.643564356435633</v>
      </c>
      <c r="I24" s="47">
        <v>115.64356435643563</v>
      </c>
      <c r="J24" s="47">
        <v>0</v>
      </c>
      <c r="K24" s="47">
        <v>16675.841584158417</v>
      </c>
      <c r="L24" s="47">
        <v>1327.1287128712829</v>
      </c>
      <c r="M24" s="120">
        <f t="shared" si="0"/>
        <v>53492.673267326725</v>
      </c>
      <c r="N24" s="53">
        <v>465</v>
      </c>
      <c r="O24" s="54">
        <v>1812100</v>
      </c>
      <c r="P24" s="55">
        <f t="shared" si="1"/>
        <v>26686193.069306929</v>
      </c>
    </row>
    <row r="25" spans="1:16" s="46" customFormat="1" ht="48.6" customHeight="1">
      <c r="A25" s="122" t="s">
        <v>41</v>
      </c>
      <c r="B25" s="81" t="s">
        <v>90</v>
      </c>
      <c r="C25" s="47">
        <v>45337.5</v>
      </c>
      <c r="D25" s="47">
        <v>1428.4999999999998</v>
      </c>
      <c r="E25" s="47">
        <v>17.500000000000227</v>
      </c>
      <c r="F25" s="47">
        <v>7596.9999999999991</v>
      </c>
      <c r="G25" s="47">
        <v>502</v>
      </c>
      <c r="H25" s="47">
        <v>121.5</v>
      </c>
      <c r="I25" s="47">
        <v>106</v>
      </c>
      <c r="J25" s="47">
        <v>0</v>
      </c>
      <c r="K25" s="47">
        <v>18578</v>
      </c>
      <c r="L25" s="47">
        <v>142.49999999999636</v>
      </c>
      <c r="M25" s="120">
        <f t="shared" si="0"/>
        <v>73830.5</v>
      </c>
      <c r="N25" s="53">
        <v>203</v>
      </c>
      <c r="O25" s="54">
        <v>224200</v>
      </c>
      <c r="P25" s="55">
        <f t="shared" si="1"/>
        <v>15211791.5</v>
      </c>
    </row>
    <row r="26" spans="1:16" s="46" customFormat="1" ht="52.8" hidden="1">
      <c r="A26" s="122" t="s">
        <v>42</v>
      </c>
      <c r="B26" s="81" t="s">
        <v>90</v>
      </c>
      <c r="C26" s="47">
        <v>29091.111111111109</v>
      </c>
      <c r="D26" s="47">
        <v>938.51851851851859</v>
      </c>
      <c r="E26" s="47">
        <v>26.111111111116429</v>
      </c>
      <c r="F26" s="47">
        <v>2732.037037037037</v>
      </c>
      <c r="G26" s="47">
        <v>311.48148148148147</v>
      </c>
      <c r="H26" s="47">
        <v>90</v>
      </c>
      <c r="I26" s="47">
        <v>131.48148148148147</v>
      </c>
      <c r="J26" s="47">
        <v>0</v>
      </c>
      <c r="K26" s="47">
        <v>13388.14814814815</v>
      </c>
      <c r="L26" s="47">
        <v>1179.6296296296277</v>
      </c>
      <c r="M26" s="120">
        <f t="shared" si="0"/>
        <v>47888.518518518518</v>
      </c>
      <c r="N26" s="53">
        <v>26</v>
      </c>
      <c r="O26" s="54">
        <v>54400.000000000007</v>
      </c>
      <c r="P26" s="55">
        <f t="shared" si="1"/>
        <v>1299501.4814814816</v>
      </c>
    </row>
    <row r="27" spans="1:16" s="46" customFormat="1" ht="47.4" customHeight="1">
      <c r="A27" s="122" t="s">
        <v>43</v>
      </c>
      <c r="B27" s="81" t="s">
        <v>90</v>
      </c>
      <c r="C27" s="47">
        <v>29091.111111111109</v>
      </c>
      <c r="D27" s="47">
        <v>938.51851851851859</v>
      </c>
      <c r="E27" s="47">
        <v>26.111111111116429</v>
      </c>
      <c r="F27" s="47">
        <v>2732.037037037037</v>
      </c>
      <c r="G27" s="47">
        <v>311.48148148148147</v>
      </c>
      <c r="H27" s="47">
        <v>90</v>
      </c>
      <c r="I27" s="47">
        <v>131.48148148148147</v>
      </c>
      <c r="J27" s="47">
        <v>0</v>
      </c>
      <c r="K27" s="47">
        <v>13388.14814814815</v>
      </c>
      <c r="L27" s="47">
        <v>1179.6296296296277</v>
      </c>
      <c r="M27" s="120">
        <f t="shared" si="0"/>
        <v>47888.518518518518</v>
      </c>
      <c r="N27" s="53">
        <v>540</v>
      </c>
      <c r="O27" s="54">
        <v>1817399.9999999998</v>
      </c>
      <c r="P27" s="55">
        <f t="shared" si="1"/>
        <v>27677200</v>
      </c>
    </row>
    <row r="28" spans="1:16" s="46" customFormat="1" ht="52.8" hidden="1">
      <c r="A28" s="122" t="s">
        <v>44</v>
      </c>
      <c r="B28" s="81" t="s">
        <v>90</v>
      </c>
      <c r="C28" s="47">
        <v>33308.908685968825</v>
      </c>
      <c r="D28" s="47">
        <v>1063.69710467706</v>
      </c>
      <c r="E28" s="47">
        <v>23.38530066814883</v>
      </c>
      <c r="F28" s="47">
        <v>3053.0066815144764</v>
      </c>
      <c r="G28" s="47">
        <v>185.74610244988864</v>
      </c>
      <c r="H28" s="47">
        <v>90.868596881959903</v>
      </c>
      <c r="I28" s="47">
        <v>89.086859688195986</v>
      </c>
      <c r="J28" s="47">
        <v>0</v>
      </c>
      <c r="K28" s="47">
        <v>12816.926503340757</v>
      </c>
      <c r="L28" s="47">
        <v>274.16481069042675</v>
      </c>
      <c r="M28" s="120">
        <f t="shared" si="0"/>
        <v>50905.790645879744</v>
      </c>
      <c r="N28" s="53">
        <v>16</v>
      </c>
      <c r="O28" s="54">
        <v>181400</v>
      </c>
      <c r="P28" s="55">
        <f t="shared" si="1"/>
        <v>995892.65033407591</v>
      </c>
    </row>
    <row r="29" spans="1:16" s="46" customFormat="1" ht="47.4" customHeight="1">
      <c r="A29" s="122" t="s">
        <v>45</v>
      </c>
      <c r="B29" s="81" t="s">
        <v>90</v>
      </c>
      <c r="C29" s="47">
        <v>83810.843373493975</v>
      </c>
      <c r="D29" s="47">
        <v>2886.7469879518071</v>
      </c>
      <c r="E29" s="47">
        <v>25.30120481928634</v>
      </c>
      <c r="F29" s="47">
        <v>8601.2048192771072</v>
      </c>
      <c r="G29" s="47">
        <v>2095.1807228915663</v>
      </c>
      <c r="H29" s="47">
        <v>262.65060240963857</v>
      </c>
      <c r="I29" s="47">
        <v>208.43373493975906</v>
      </c>
      <c r="J29" s="47">
        <v>0</v>
      </c>
      <c r="K29" s="47">
        <v>37038.554216867466</v>
      </c>
      <c r="L29" s="47">
        <v>1263.8554216867487</v>
      </c>
      <c r="M29" s="120">
        <f t="shared" si="0"/>
        <v>136192.77108433735</v>
      </c>
      <c r="N29" s="53">
        <v>114</v>
      </c>
      <c r="O29" s="54">
        <v>1560300</v>
      </c>
      <c r="P29" s="55">
        <f t="shared" si="1"/>
        <v>17086275.903614458</v>
      </c>
    </row>
    <row r="30" spans="1:16" s="46" customFormat="1" ht="46.95" customHeight="1">
      <c r="A30" s="122" t="s">
        <v>46</v>
      </c>
      <c r="B30" s="81" t="s">
        <v>90</v>
      </c>
      <c r="C30" s="47">
        <v>33308.908685968825</v>
      </c>
      <c r="D30" s="47">
        <v>1063.69710467706</v>
      </c>
      <c r="E30" s="47">
        <v>23.38530066814883</v>
      </c>
      <c r="F30" s="47">
        <v>3053.0066815144764</v>
      </c>
      <c r="G30" s="47">
        <v>185.74610244988864</v>
      </c>
      <c r="H30" s="47">
        <v>90.868596881959903</v>
      </c>
      <c r="I30" s="47">
        <v>89.086859688195986</v>
      </c>
      <c r="J30" s="47">
        <v>0</v>
      </c>
      <c r="K30" s="47">
        <v>12816.926503340757</v>
      </c>
      <c r="L30" s="47">
        <v>274.16481069042675</v>
      </c>
      <c r="M30" s="120">
        <f t="shared" si="0"/>
        <v>50905.790645879744</v>
      </c>
      <c r="N30" s="53">
        <v>434</v>
      </c>
      <c r="O30" s="54">
        <v>283600</v>
      </c>
      <c r="P30" s="55">
        <f t="shared" si="1"/>
        <v>22376713.140311807</v>
      </c>
    </row>
    <row r="31" spans="1:16" s="46" customFormat="1" ht="43.8">
      <c r="A31" s="122" t="s">
        <v>47</v>
      </c>
      <c r="B31" s="81" t="s">
        <v>90</v>
      </c>
      <c r="C31" s="47">
        <v>33379.047619047618</v>
      </c>
      <c r="D31" s="47">
        <v>997.14285714285734</v>
      </c>
      <c r="E31" s="47">
        <v>19.999999999997726</v>
      </c>
      <c r="F31" s="47">
        <v>3712.8571428571431</v>
      </c>
      <c r="G31" s="47">
        <v>291.42857142857144</v>
      </c>
      <c r="H31" s="47">
        <v>76.428571428571416</v>
      </c>
      <c r="I31" s="47">
        <v>71.666666666666671</v>
      </c>
      <c r="J31" s="47">
        <v>0</v>
      </c>
      <c r="K31" s="47">
        <v>10231.428571428571</v>
      </c>
      <c r="L31" s="47">
        <v>94.285714285717404</v>
      </c>
      <c r="M31" s="120">
        <f t="shared" si="0"/>
        <v>48874.285714285717</v>
      </c>
      <c r="N31" s="53">
        <v>350</v>
      </c>
      <c r="O31" s="54">
        <v>649900</v>
      </c>
      <c r="P31" s="55">
        <f t="shared" si="1"/>
        <v>17755900</v>
      </c>
    </row>
    <row r="32" spans="1:16" s="46" customFormat="1" ht="46.95" customHeight="1">
      <c r="A32" s="122" t="s">
        <v>48</v>
      </c>
      <c r="B32" s="81" t="s">
        <v>112</v>
      </c>
      <c r="C32" s="47">
        <v>130305.55555555555</v>
      </c>
      <c r="D32" s="47">
        <v>4411.1111111111113</v>
      </c>
      <c r="E32" s="47">
        <v>55.555555555589308</v>
      </c>
      <c r="F32" s="47">
        <v>11655.555555555557</v>
      </c>
      <c r="G32" s="47">
        <v>1613.8888888888889</v>
      </c>
      <c r="H32" s="47">
        <v>441.66666666666663</v>
      </c>
      <c r="I32" s="47">
        <v>263.88888888888891</v>
      </c>
      <c r="J32" s="47">
        <v>0</v>
      </c>
      <c r="K32" s="47">
        <v>61074.999999999993</v>
      </c>
      <c r="L32" s="47">
        <v>311.11111111111677</v>
      </c>
      <c r="M32" s="120">
        <f t="shared" si="0"/>
        <v>210133.33333333334</v>
      </c>
      <c r="N32" s="53">
        <v>40</v>
      </c>
      <c r="O32" s="54">
        <v>190900</v>
      </c>
      <c r="P32" s="55">
        <f t="shared" si="1"/>
        <v>8596233.333333334</v>
      </c>
    </row>
    <row r="33" spans="1:16" s="46" customFormat="1" ht="46.95" customHeight="1">
      <c r="A33" s="122" t="s">
        <v>49</v>
      </c>
      <c r="B33" s="81" t="s">
        <v>90</v>
      </c>
      <c r="C33" s="47">
        <v>72191.262135922327</v>
      </c>
      <c r="D33" s="47">
        <v>2387.3786407766988</v>
      </c>
      <c r="E33" s="47">
        <v>33.980582524270631</v>
      </c>
      <c r="F33" s="47">
        <v>9087.3786407767002</v>
      </c>
      <c r="G33" s="47">
        <v>1350.4854368932038</v>
      </c>
      <c r="H33" s="47">
        <v>221.35922330097088</v>
      </c>
      <c r="I33" s="47">
        <v>195.14563106796118</v>
      </c>
      <c r="J33" s="47">
        <v>0</v>
      </c>
      <c r="K33" s="47">
        <v>29674.757281553397</v>
      </c>
      <c r="L33" s="47">
        <v>1799.0291262135979</v>
      </c>
      <c r="M33" s="120">
        <f t="shared" si="0"/>
        <v>116940.77669902913</v>
      </c>
      <c r="N33" s="53">
        <v>104</v>
      </c>
      <c r="O33" s="54">
        <v>251900</v>
      </c>
      <c r="P33" s="55">
        <f t="shared" si="1"/>
        <v>12413740.776699029</v>
      </c>
    </row>
    <row r="34" spans="1:16" s="46" customFormat="1" ht="47.4" customHeight="1">
      <c r="A34" s="122" t="s">
        <v>50</v>
      </c>
      <c r="B34" s="81" t="s">
        <v>90</v>
      </c>
      <c r="C34" s="47">
        <v>93524.242424242417</v>
      </c>
      <c r="D34" s="47">
        <v>2974.2424242424245</v>
      </c>
      <c r="E34" s="47">
        <v>21.212121212105103</v>
      </c>
      <c r="F34" s="47">
        <v>7330.3030303030291</v>
      </c>
      <c r="G34" s="47">
        <v>1192.4242424242425</v>
      </c>
      <c r="H34" s="47">
        <v>224.24242424242425</v>
      </c>
      <c r="I34" s="47">
        <v>201.51515151515153</v>
      </c>
      <c r="J34" s="47">
        <v>0</v>
      </c>
      <c r="K34" s="47">
        <v>36168.181818181823</v>
      </c>
      <c r="L34" s="47">
        <v>284.84848484848044</v>
      </c>
      <c r="M34" s="120">
        <f t="shared" si="0"/>
        <v>141921.2121212121</v>
      </c>
      <c r="N34" s="53">
        <v>77</v>
      </c>
      <c r="O34" s="54">
        <v>14400</v>
      </c>
      <c r="P34" s="55">
        <f t="shared" si="1"/>
        <v>10942333.333333332</v>
      </c>
    </row>
    <row r="35" spans="1:16" s="46" customFormat="1" ht="49.2" customHeight="1">
      <c r="A35" s="122" t="s">
        <v>51</v>
      </c>
      <c r="B35" s="81" t="s">
        <v>90</v>
      </c>
      <c r="C35" s="47">
        <v>67180.487804878052</v>
      </c>
      <c r="D35" s="47">
        <v>2186.5853658536585</v>
      </c>
      <c r="E35" s="47">
        <v>25.6097560975536</v>
      </c>
      <c r="F35" s="47">
        <v>16974.390243902439</v>
      </c>
      <c r="G35" s="47">
        <v>1476.8292682926829</v>
      </c>
      <c r="H35" s="47">
        <v>207.3170731707317</v>
      </c>
      <c r="I35" s="47">
        <v>137.80487804878049</v>
      </c>
      <c r="J35" s="47">
        <v>0</v>
      </c>
      <c r="K35" s="47">
        <v>27587.804878048777</v>
      </c>
      <c r="L35" s="47">
        <v>1540.2439024390333</v>
      </c>
      <c r="M35" s="120">
        <f t="shared" si="0"/>
        <v>117317.0731707317</v>
      </c>
      <c r="N35" s="53">
        <v>71</v>
      </c>
      <c r="O35" s="54">
        <v>135299.99999999997</v>
      </c>
      <c r="P35" s="55">
        <f t="shared" si="1"/>
        <v>8464812.1951219495</v>
      </c>
    </row>
    <row r="36" spans="1:16" s="46" customFormat="1" ht="52.8" hidden="1">
      <c r="A36" s="122" t="s">
        <v>52</v>
      </c>
      <c r="B36" s="81" t="s">
        <v>90</v>
      </c>
      <c r="C36" s="47">
        <v>132410</v>
      </c>
      <c r="D36" s="47">
        <v>4337.5</v>
      </c>
      <c r="E36" s="47">
        <v>34.999999999970896</v>
      </c>
      <c r="F36" s="47">
        <v>4990</v>
      </c>
      <c r="G36" s="47">
        <v>2435</v>
      </c>
      <c r="H36" s="47">
        <v>350</v>
      </c>
      <c r="I36" s="47">
        <v>210.00000000000003</v>
      </c>
      <c r="J36" s="47">
        <v>0</v>
      </c>
      <c r="K36" s="47">
        <v>57800</v>
      </c>
      <c r="L36" s="47">
        <v>352.49999999998545</v>
      </c>
      <c r="M36" s="120">
        <f t="shared" si="0"/>
        <v>202919.99999999994</v>
      </c>
      <c r="N36" s="53">
        <v>27</v>
      </c>
      <c r="O36" s="54">
        <v>139700</v>
      </c>
      <c r="P36" s="55">
        <f t="shared" si="1"/>
        <v>5618539.9999999981</v>
      </c>
    </row>
    <row r="37" spans="1:16" s="46" customFormat="1" ht="52.8" hidden="1">
      <c r="A37" s="122" t="s">
        <v>53</v>
      </c>
      <c r="B37" s="81" t="s">
        <v>90</v>
      </c>
      <c r="C37" s="47">
        <v>165503.73000000001</v>
      </c>
      <c r="D37" s="47">
        <v>6385</v>
      </c>
      <c r="E37" s="47">
        <v>99.999999999985434</v>
      </c>
      <c r="F37" s="47">
        <v>31535.000000000004</v>
      </c>
      <c r="G37" s="47">
        <v>8050.0000000000009</v>
      </c>
      <c r="H37" s="47">
        <v>1625</v>
      </c>
      <c r="I37" s="47">
        <v>1000</v>
      </c>
      <c r="J37" s="47">
        <v>250</v>
      </c>
      <c r="K37" s="47">
        <v>68973.45</v>
      </c>
      <c r="L37" s="47">
        <v>1371.9327032136164</v>
      </c>
      <c r="M37" s="120">
        <f t="shared" si="0"/>
        <v>284794.11270321358</v>
      </c>
      <c r="N37" s="53">
        <v>20</v>
      </c>
      <c r="O37" s="54">
        <v>109500</v>
      </c>
      <c r="P37" s="55">
        <f t="shared" si="1"/>
        <v>5805382.2540642712</v>
      </c>
    </row>
    <row r="38" spans="1:16" s="46" customFormat="1" ht="47.4" customHeight="1">
      <c r="A38" s="122" t="s">
        <v>54</v>
      </c>
      <c r="B38" s="81" t="s">
        <v>90</v>
      </c>
      <c r="C38" s="47">
        <v>115033.33</v>
      </c>
      <c r="D38" s="47">
        <v>2277.7800000000002</v>
      </c>
      <c r="E38" s="47">
        <v>26.67</v>
      </c>
      <c r="F38" s="47">
        <v>5006.67</v>
      </c>
      <c r="G38" s="47">
        <v>2406.67</v>
      </c>
      <c r="H38" s="47">
        <v>740</v>
      </c>
      <c r="I38" s="47">
        <v>160</v>
      </c>
      <c r="J38" s="47"/>
      <c r="K38" s="47">
        <v>50635.56</v>
      </c>
      <c r="L38" s="47">
        <v>1571.11</v>
      </c>
      <c r="M38" s="120">
        <f t="shared" si="0"/>
        <v>177857.78999999998</v>
      </c>
      <c r="N38" s="53">
        <v>40</v>
      </c>
      <c r="O38" s="54">
        <v>110600</v>
      </c>
      <c r="P38" s="55">
        <f t="shared" si="1"/>
        <v>7224911.5999999996</v>
      </c>
    </row>
    <row r="39" spans="1:16" s="46" customFormat="1" ht="13.8" hidden="1">
      <c r="A39" s="123" t="s">
        <v>55</v>
      </c>
      <c r="B39" s="124"/>
      <c r="C39" s="47">
        <v>1615.5906600914759</v>
      </c>
      <c r="D39" s="58">
        <v>0</v>
      </c>
      <c r="E39" s="58">
        <v>4.1580041580040472</v>
      </c>
      <c r="F39" s="47">
        <v>185.44698544698545</v>
      </c>
      <c r="G39" s="58">
        <v>44.740124740124742</v>
      </c>
      <c r="H39" s="58">
        <v>1.0395010395010396</v>
      </c>
      <c r="I39" s="58">
        <v>12.474012474012476</v>
      </c>
      <c r="J39" s="58">
        <v>0</v>
      </c>
      <c r="K39" s="58">
        <v>3504.2908271101869</v>
      </c>
      <c r="L39" s="58">
        <v>14.012474012473852</v>
      </c>
      <c r="M39" s="120">
        <f t="shared" si="0"/>
        <v>5381.7525890727647</v>
      </c>
      <c r="N39" s="59">
        <f>SUM(N40:N41)</f>
        <v>2405</v>
      </c>
      <c r="O39" s="55">
        <v>885599.99999999988</v>
      </c>
      <c r="P39" s="55">
        <f>SUM(P40:P41)</f>
        <v>7180177.5190930907</v>
      </c>
    </row>
    <row r="40" spans="1:16" s="46" customFormat="1" ht="52.8" hidden="1">
      <c r="A40" s="125" t="s">
        <v>64</v>
      </c>
      <c r="B40" s="126" t="s">
        <v>57</v>
      </c>
      <c r="C40" s="47">
        <v>400.20818001142209</v>
      </c>
      <c r="D40" s="58">
        <v>0</v>
      </c>
      <c r="E40" s="58">
        <v>2.8555111364934049</v>
      </c>
      <c r="F40" s="47">
        <v>0</v>
      </c>
      <c r="G40" s="58">
        <v>7.9954311821816111</v>
      </c>
      <c r="H40" s="58">
        <v>0</v>
      </c>
      <c r="I40" s="58">
        <v>8.5665334094802965</v>
      </c>
      <c r="J40" s="58">
        <v>0</v>
      </c>
      <c r="K40" s="58">
        <v>2187.2556020559678</v>
      </c>
      <c r="L40" s="58">
        <v>1.884637350085594</v>
      </c>
      <c r="M40" s="120">
        <f t="shared" si="0"/>
        <v>2608.7658951456306</v>
      </c>
      <c r="N40" s="60">
        <v>1751</v>
      </c>
      <c r="O40" s="54">
        <v>4300</v>
      </c>
      <c r="P40" s="55">
        <f t="shared" si="1"/>
        <v>4572249.0823999988</v>
      </c>
    </row>
    <row r="41" spans="1:16" s="46" customFormat="1" ht="30" customHeight="1">
      <c r="A41" s="125" t="s">
        <v>81</v>
      </c>
      <c r="B41" s="127" t="s">
        <v>91</v>
      </c>
      <c r="C41" s="47">
        <v>1106.5314835787087</v>
      </c>
      <c r="D41" s="47">
        <v>2.3750283125707807</v>
      </c>
      <c r="E41" s="47">
        <v>3.4756511891279973</v>
      </c>
      <c r="F41" s="47">
        <v>0</v>
      </c>
      <c r="G41" s="47">
        <v>3.243941109852774</v>
      </c>
      <c r="H41" s="47">
        <v>6.8354473386183461</v>
      </c>
      <c r="I41" s="47">
        <v>10.948301245753113</v>
      </c>
      <c r="J41" s="47">
        <v>0</v>
      </c>
      <c r="K41" s="47">
        <v>1500.8441109852774</v>
      </c>
      <c r="L41" s="47">
        <v>5.8506795016985507</v>
      </c>
      <c r="M41" s="120">
        <f t="shared" si="0"/>
        <v>2640.1046432616076</v>
      </c>
      <c r="N41" s="60">
        <v>654</v>
      </c>
      <c r="O41" s="54">
        <v>881300</v>
      </c>
      <c r="P41" s="55">
        <f t="shared" si="1"/>
        <v>2607928.4366930914</v>
      </c>
    </row>
    <row r="42" spans="1:16" s="38" customFormat="1" ht="66" hidden="1">
      <c r="A42" s="112" t="s">
        <v>73</v>
      </c>
      <c r="B42" s="94" t="s">
        <v>92</v>
      </c>
      <c r="C42" s="42"/>
      <c r="D42" s="42"/>
      <c r="E42" s="113"/>
      <c r="F42" s="68"/>
      <c r="G42" s="68"/>
      <c r="H42" s="68"/>
      <c r="I42" s="68"/>
      <c r="J42" s="68"/>
      <c r="K42" s="68"/>
      <c r="L42" s="68"/>
      <c r="M42" s="48"/>
      <c r="N42" s="69" t="e">
        <f>#REF!</f>
        <v>#REF!</v>
      </c>
      <c r="O42" s="70" t="e">
        <f>#REF!</f>
        <v>#REF!</v>
      </c>
      <c r="P42" s="71" t="e">
        <f t="shared" si="1"/>
        <v>#REF!</v>
      </c>
    </row>
    <row r="43" spans="1:16" s="46" customFormat="1" ht="33" customHeight="1">
      <c r="A43" s="128" t="s">
        <v>82</v>
      </c>
      <c r="B43" s="81" t="s">
        <v>125</v>
      </c>
      <c r="C43" s="47">
        <v>9311.3017658181816</v>
      </c>
      <c r="D43" s="47">
        <v>8.3222121212121216</v>
      </c>
      <c r="E43" s="47">
        <v>46.604303030303441</v>
      </c>
      <c r="F43" s="47">
        <v>271.37639393939401</v>
      </c>
      <c r="G43" s="47">
        <v>0.33609090909090911</v>
      </c>
      <c r="H43" s="47">
        <v>33.513727272727273</v>
      </c>
      <c r="I43" s="47">
        <v>23.302151515151515</v>
      </c>
      <c r="J43" s="47">
        <v>0</v>
      </c>
      <c r="K43" s="47">
        <v>4745.5649512727268</v>
      </c>
      <c r="L43" s="47">
        <v>36.848939393939872</v>
      </c>
      <c r="M43" s="120">
        <f t="shared" si="0"/>
        <v>14477.170535272729</v>
      </c>
      <c r="N43" s="53">
        <v>13600</v>
      </c>
      <c r="O43" s="61">
        <v>0</v>
      </c>
      <c r="P43" s="62">
        <v>4197003.2018737169</v>
      </c>
    </row>
    <row r="44" spans="1:16" s="46" customFormat="1" ht="35.4" customHeight="1">
      <c r="A44" s="128" t="s">
        <v>83</v>
      </c>
      <c r="B44" s="81" t="s">
        <v>125</v>
      </c>
      <c r="C44" s="47">
        <v>13449.658106181816</v>
      </c>
      <c r="D44" s="47">
        <v>11.599848484848485</v>
      </c>
      <c r="E44" s="47">
        <v>65.019757575756813</v>
      </c>
      <c r="F44" s="47">
        <v>1302.7483636363636</v>
      </c>
      <c r="G44" s="47">
        <v>0.53278787878787881</v>
      </c>
      <c r="H44" s="47">
        <v>46.712909090909086</v>
      </c>
      <c r="I44" s="47">
        <v>32.479575757575759</v>
      </c>
      <c r="J44" s="47">
        <v>0</v>
      </c>
      <c r="K44" s="47">
        <v>6143.4275025454544</v>
      </c>
      <c r="L44" s="47">
        <v>32.037575757576633</v>
      </c>
      <c r="M44" s="120">
        <f t="shared" si="0"/>
        <v>21084.216426909086</v>
      </c>
      <c r="N44" s="53">
        <v>18900</v>
      </c>
      <c r="O44" s="63">
        <v>167.11199999999999</v>
      </c>
      <c r="P44" s="62">
        <v>5543542.4017759794</v>
      </c>
    </row>
    <row r="45" spans="1:16" s="46" customFormat="1" ht="45" customHeight="1">
      <c r="A45" s="128" t="s">
        <v>76</v>
      </c>
      <c r="B45" s="81" t="s">
        <v>126</v>
      </c>
      <c r="C45" s="47">
        <v>8539.3627783023276</v>
      </c>
      <c r="D45" s="47">
        <v>9.2081913396904778</v>
      </c>
      <c r="E45" s="47">
        <v>51.565890261059444</v>
      </c>
      <c r="F45" s="47">
        <v>1258.4440987963108</v>
      </c>
      <c r="G45" s="47">
        <v>31.767156479599809</v>
      </c>
      <c r="H45" s="47">
        <v>37.081663279662337</v>
      </c>
      <c r="I45" s="47">
        <v>25.782945130529932</v>
      </c>
      <c r="J45" s="47">
        <v>0</v>
      </c>
      <c r="K45" s="47">
        <v>7014.0236780991081</v>
      </c>
      <c r="L45" s="47">
        <v>24.713099890574995</v>
      </c>
      <c r="M45" s="120">
        <f t="shared" si="0"/>
        <v>16991.949501578863</v>
      </c>
      <c r="N45" s="53">
        <v>21647</v>
      </c>
      <c r="O45" s="63">
        <v>542610.20799999998</v>
      </c>
      <c r="P45" s="62">
        <v>8317638.913854911</v>
      </c>
    </row>
    <row r="46" spans="1:16" s="46" customFormat="1" ht="11.25" hidden="1" customHeight="1">
      <c r="A46" s="129"/>
      <c r="B46" s="81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120">
        <f t="shared" si="0"/>
        <v>0</v>
      </c>
      <c r="N46" s="53"/>
      <c r="O46" s="61"/>
      <c r="P46" s="62"/>
    </row>
    <row r="47" spans="1:16" s="46" customFormat="1" ht="14.25" hidden="1" customHeight="1">
      <c r="A47" s="129"/>
      <c r="B47" s="81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120">
        <f t="shared" si="0"/>
        <v>0</v>
      </c>
      <c r="N47" s="53"/>
      <c r="O47" s="61"/>
      <c r="P47" s="62"/>
    </row>
    <row r="48" spans="1:16" s="46" customFormat="1" ht="25.5" hidden="1" customHeight="1">
      <c r="A48" s="140" t="s">
        <v>69</v>
      </c>
      <c r="B48" s="140"/>
      <c r="C48" s="47">
        <v>6244.8721917345856</v>
      </c>
      <c r="D48" s="56">
        <v>221.29329878669773</v>
      </c>
      <c r="E48" s="56">
        <v>184.89514722109143</v>
      </c>
      <c r="F48" s="47">
        <v>630.0840301091074</v>
      </c>
      <c r="G48" s="47">
        <v>98.892917631359424</v>
      </c>
      <c r="H48" s="47">
        <v>329.30264222134537</v>
      </c>
      <c r="I48" s="47">
        <v>131.61274864666089</v>
      </c>
      <c r="J48" s="47">
        <v>33.92756241473969</v>
      </c>
      <c r="K48" s="47">
        <v>3385.7152980761825</v>
      </c>
      <c r="L48" s="47">
        <v>676.10594505062704</v>
      </c>
      <c r="M48" s="120">
        <f t="shared" si="0"/>
        <v>11936.701781892398</v>
      </c>
      <c r="N48" s="53">
        <f>SUM(N49:N62)</f>
        <v>34392</v>
      </c>
      <c r="O48" s="57">
        <v>8348900</v>
      </c>
      <c r="P48" s="55">
        <f>SUM(P49:P62)</f>
        <v>13032251.069772147</v>
      </c>
    </row>
    <row r="49" spans="1:16" s="46" customFormat="1" ht="99" hidden="1" customHeight="1">
      <c r="A49" s="101" t="s">
        <v>70</v>
      </c>
      <c r="B49" s="81" t="s">
        <v>72</v>
      </c>
      <c r="C49" s="47">
        <v>4953.2930074214928</v>
      </c>
      <c r="D49" s="47">
        <v>216.43614460290385</v>
      </c>
      <c r="E49" s="47">
        <v>184.78208303816197</v>
      </c>
      <c r="F49" s="47">
        <v>193.57850467289722</v>
      </c>
      <c r="G49" s="47">
        <v>90.426791277258559</v>
      </c>
      <c r="H49" s="47">
        <v>216.85890470638969</v>
      </c>
      <c r="I49" s="47">
        <v>123.03426791277258</v>
      </c>
      <c r="J49" s="47">
        <v>29.01884316277259</v>
      </c>
      <c r="K49" s="47">
        <v>2880.8712088670914</v>
      </c>
      <c r="L49" s="47">
        <v>674.65068134890862</v>
      </c>
      <c r="M49" s="120">
        <f t="shared" si="0"/>
        <v>9562.9504370106497</v>
      </c>
      <c r="N49" s="53">
        <v>642</v>
      </c>
      <c r="O49" s="63">
        <v>509831.80799999996</v>
      </c>
      <c r="P49" s="62">
        <v>6649245.9885608377</v>
      </c>
    </row>
    <row r="50" spans="1:16" s="46" customFormat="1" ht="56.25" customHeight="1">
      <c r="A50" s="130" t="s">
        <v>70</v>
      </c>
      <c r="B50" s="81" t="s">
        <v>127</v>
      </c>
      <c r="C50" s="47">
        <v>1257.4954643054261</v>
      </c>
      <c r="D50" s="47">
        <v>4.6691043765343263</v>
      </c>
      <c r="E50" s="47">
        <v>-4.7961634663806763E-14</v>
      </c>
      <c r="F50" s="47">
        <v>435.56045966308307</v>
      </c>
      <c r="G50" s="47">
        <v>8.4652501481418785</v>
      </c>
      <c r="H50" s="47">
        <v>111.66511470413951</v>
      </c>
      <c r="I50" s="47">
        <v>8.4652501481418785</v>
      </c>
      <c r="J50" s="47">
        <v>4.7111758232455774</v>
      </c>
      <c r="K50" s="47">
        <v>504.5932224633878</v>
      </c>
      <c r="L50" s="47">
        <v>1.448140184542126</v>
      </c>
      <c r="M50" s="120">
        <f t="shared" si="0"/>
        <v>2337.0731818166423</v>
      </c>
      <c r="N50" s="53"/>
      <c r="O50" s="63"/>
      <c r="P50" s="62"/>
    </row>
    <row r="51" spans="1:16" s="46" customFormat="1" ht="48.6" customHeight="1">
      <c r="A51" s="103" t="s">
        <v>71</v>
      </c>
      <c r="B51" s="81" t="s">
        <v>128</v>
      </c>
      <c r="C51" s="47">
        <v>34.083720007667019</v>
      </c>
      <c r="D51" s="47">
        <v>0.18804980725953588</v>
      </c>
      <c r="E51" s="47">
        <v>0.11306418292950862</v>
      </c>
      <c r="F51" s="47">
        <v>0.94506577312708084</v>
      </c>
      <c r="G51" s="47">
        <v>8.7620595898142174E-4</v>
      </c>
      <c r="H51" s="47">
        <v>0.77862281081618312</v>
      </c>
      <c r="I51" s="47">
        <v>0.11323058574643446</v>
      </c>
      <c r="J51" s="47">
        <v>0.19754342872152375</v>
      </c>
      <c r="K51" s="47">
        <v>0.25086674570327194</v>
      </c>
      <c r="L51" s="47">
        <v>7.1235171762634164E-3</v>
      </c>
      <c r="M51" s="120">
        <f t="shared" si="0"/>
        <v>36.678163065105799</v>
      </c>
      <c r="N51" s="53">
        <v>33750</v>
      </c>
      <c r="O51" s="63">
        <v>0</v>
      </c>
      <c r="P51" s="62">
        <v>6383005.0812113099</v>
      </c>
    </row>
    <row r="52" spans="1:16">
      <c r="C52" s="34"/>
      <c r="D52" s="34"/>
      <c r="E52" s="34"/>
      <c r="F52" s="34"/>
      <c r="G52" s="34"/>
      <c r="H52" s="34"/>
      <c r="I52" s="34"/>
      <c r="J52" s="34"/>
      <c r="K52" s="34"/>
      <c r="L52" s="34"/>
      <c r="O52" s="34"/>
    </row>
    <row r="53" spans="1:16">
      <c r="C53" s="34"/>
      <c r="D53" s="34"/>
      <c r="E53" s="34"/>
      <c r="F53" s="34"/>
      <c r="G53" s="34"/>
      <c r="H53" s="34"/>
      <c r="I53" s="34"/>
      <c r="J53" s="34"/>
      <c r="K53" s="34"/>
      <c r="L53" s="34"/>
      <c r="O53" s="34"/>
    </row>
    <row r="54" spans="1:16">
      <c r="C54" s="34"/>
      <c r="D54" s="34"/>
      <c r="E54" s="34"/>
      <c r="F54" s="34"/>
      <c r="G54" s="34"/>
      <c r="H54" s="34"/>
      <c r="I54" s="34"/>
      <c r="J54" s="34"/>
      <c r="K54" s="34"/>
      <c r="L54" s="34"/>
      <c r="O54" s="34"/>
    </row>
    <row r="55" spans="1:16">
      <c r="C55" s="34"/>
      <c r="D55" s="34"/>
      <c r="E55" s="34"/>
      <c r="F55" s="34"/>
      <c r="G55" s="34"/>
      <c r="H55" s="34"/>
      <c r="I55" s="34"/>
      <c r="J55" s="34"/>
      <c r="K55" s="34"/>
      <c r="L55" s="34"/>
      <c r="O55" s="34"/>
    </row>
    <row r="56" spans="1:16">
      <c r="C56" s="34"/>
      <c r="D56" s="34"/>
      <c r="E56" s="34"/>
      <c r="F56" s="34"/>
      <c r="G56" s="34"/>
      <c r="H56" s="34"/>
      <c r="I56" s="34"/>
      <c r="J56" s="34"/>
      <c r="K56" s="34"/>
      <c r="L56" s="34"/>
      <c r="O56" s="34"/>
    </row>
    <row r="57" spans="1:16">
      <c r="C57" s="34"/>
      <c r="D57" s="34"/>
      <c r="E57" s="34"/>
      <c r="F57" s="34"/>
      <c r="G57" s="34"/>
      <c r="H57" s="34"/>
      <c r="I57" s="34"/>
      <c r="J57" s="34"/>
      <c r="K57" s="34"/>
      <c r="L57" s="34"/>
      <c r="O57" s="34"/>
    </row>
    <row r="58" spans="1:16">
      <c r="C58" s="34"/>
      <c r="D58" s="34"/>
      <c r="E58" s="34"/>
      <c r="F58" s="34"/>
      <c r="G58" s="34"/>
      <c r="H58" s="34"/>
      <c r="I58" s="34"/>
      <c r="J58" s="34"/>
      <c r="K58" s="34"/>
      <c r="L58" s="34"/>
      <c r="O58" s="34"/>
    </row>
    <row r="59" spans="1:16">
      <c r="C59" s="34"/>
      <c r="D59" s="34"/>
      <c r="E59" s="34"/>
      <c r="F59" s="34"/>
      <c r="G59" s="34"/>
      <c r="H59" s="34"/>
      <c r="I59" s="34"/>
      <c r="J59" s="34"/>
      <c r="K59" s="34"/>
      <c r="L59" s="34"/>
      <c r="O59" s="34"/>
    </row>
    <row r="60" spans="1:16">
      <c r="C60" s="34"/>
      <c r="D60" s="34"/>
      <c r="E60" s="34"/>
      <c r="F60" s="34"/>
      <c r="G60" s="34"/>
      <c r="H60" s="34"/>
      <c r="I60" s="34"/>
      <c r="J60" s="34"/>
      <c r="K60" s="34"/>
      <c r="L60" s="34"/>
      <c r="O60" s="34"/>
    </row>
    <row r="61" spans="1:16">
      <c r="C61" s="34"/>
      <c r="D61" s="34"/>
      <c r="E61" s="34"/>
      <c r="F61" s="34"/>
      <c r="G61" s="34"/>
      <c r="H61" s="34"/>
      <c r="I61" s="34"/>
      <c r="J61" s="34"/>
      <c r="K61" s="34"/>
      <c r="L61" s="34"/>
      <c r="O61" s="34"/>
    </row>
    <row r="62" spans="1:16">
      <c r="C62" s="34"/>
      <c r="D62" s="34"/>
      <c r="E62" s="34"/>
      <c r="F62" s="34"/>
      <c r="G62" s="34"/>
      <c r="H62" s="34"/>
      <c r="I62" s="34"/>
      <c r="J62" s="34"/>
      <c r="K62" s="34"/>
      <c r="L62" s="34"/>
      <c r="O62" s="34"/>
    </row>
    <row r="63" spans="1:16">
      <c r="C63" s="34"/>
      <c r="D63" s="34"/>
      <c r="E63" s="34"/>
      <c r="F63" s="34"/>
      <c r="G63" s="34"/>
      <c r="H63" s="34"/>
      <c r="I63" s="34"/>
      <c r="J63" s="34"/>
      <c r="K63" s="34"/>
      <c r="L63" s="34"/>
      <c r="O63" s="34"/>
    </row>
    <row r="64" spans="1:16">
      <c r="C64" s="34"/>
      <c r="D64" s="34"/>
      <c r="E64" s="34"/>
      <c r="F64" s="34"/>
      <c r="G64" s="34"/>
      <c r="H64" s="34"/>
      <c r="I64" s="34"/>
      <c r="J64" s="34"/>
      <c r="K64" s="34"/>
      <c r="L64" s="34"/>
      <c r="O64" s="34"/>
    </row>
    <row r="65" spans="3:15">
      <c r="C65" s="34"/>
      <c r="D65" s="34"/>
      <c r="E65" s="34"/>
      <c r="F65" s="34"/>
      <c r="G65" s="34"/>
      <c r="H65" s="34"/>
      <c r="I65" s="34"/>
      <c r="J65" s="34"/>
      <c r="K65" s="34"/>
      <c r="L65" s="34"/>
      <c r="O65" s="34"/>
    </row>
    <row r="66" spans="3:15">
      <c r="C66" s="34"/>
      <c r="D66" s="34"/>
      <c r="E66" s="34"/>
      <c r="F66" s="34"/>
      <c r="G66" s="34"/>
      <c r="H66" s="34"/>
      <c r="I66" s="34"/>
      <c r="J66" s="34"/>
      <c r="K66" s="34"/>
      <c r="L66" s="34"/>
      <c r="O66" s="34"/>
    </row>
    <row r="67" spans="3:15">
      <c r="C67" s="34"/>
      <c r="D67" s="34"/>
      <c r="E67" s="34"/>
      <c r="F67" s="34"/>
      <c r="G67" s="34"/>
      <c r="H67" s="34"/>
      <c r="I67" s="34"/>
      <c r="J67" s="34"/>
      <c r="K67" s="34"/>
      <c r="L67" s="34"/>
      <c r="O67" s="34"/>
    </row>
    <row r="68" spans="3:15">
      <c r="C68" s="34"/>
      <c r="D68" s="34"/>
      <c r="E68" s="34"/>
      <c r="F68" s="34"/>
      <c r="G68" s="34"/>
      <c r="H68" s="34"/>
      <c r="I68" s="34"/>
      <c r="J68" s="34"/>
      <c r="K68" s="34"/>
      <c r="L68" s="34"/>
      <c r="O68" s="34"/>
    </row>
    <row r="69" spans="3:15">
      <c r="C69" s="34"/>
      <c r="D69" s="34"/>
      <c r="E69" s="34"/>
      <c r="F69" s="34"/>
      <c r="G69" s="34"/>
      <c r="H69" s="34"/>
      <c r="I69" s="34"/>
      <c r="J69" s="34"/>
      <c r="K69" s="34"/>
      <c r="L69" s="34"/>
      <c r="O69" s="34"/>
    </row>
    <row r="70" spans="3:15">
      <c r="C70" s="34"/>
      <c r="D70" s="34"/>
      <c r="E70" s="34"/>
      <c r="F70" s="34"/>
      <c r="G70" s="34"/>
      <c r="H70" s="34"/>
      <c r="I70" s="34"/>
      <c r="J70" s="34"/>
      <c r="K70" s="34"/>
      <c r="L70" s="34"/>
      <c r="O70" s="34"/>
    </row>
    <row r="71" spans="3:15">
      <c r="C71" s="34"/>
      <c r="D71" s="34"/>
      <c r="E71" s="34"/>
      <c r="F71" s="34"/>
      <c r="G71" s="34"/>
      <c r="H71" s="34"/>
      <c r="I71" s="34"/>
      <c r="J71" s="34"/>
      <c r="K71" s="34"/>
      <c r="L71" s="34"/>
      <c r="O71" s="34"/>
    </row>
    <row r="72" spans="3:15">
      <c r="C72" s="34"/>
      <c r="D72" s="34"/>
      <c r="E72" s="34"/>
      <c r="F72" s="34"/>
      <c r="G72" s="34"/>
      <c r="H72" s="34"/>
      <c r="I72" s="34"/>
      <c r="J72" s="34"/>
      <c r="K72" s="34"/>
      <c r="L72" s="34"/>
      <c r="O72" s="34"/>
    </row>
    <row r="73" spans="3:15">
      <c r="C73" s="34"/>
      <c r="D73" s="34"/>
      <c r="E73" s="34"/>
      <c r="F73" s="34"/>
      <c r="G73" s="34"/>
      <c r="H73" s="34"/>
      <c r="I73" s="34"/>
      <c r="J73" s="34"/>
      <c r="K73" s="34"/>
      <c r="L73" s="34"/>
      <c r="O73" s="34"/>
    </row>
    <row r="74" spans="3:15">
      <c r="C74" s="34"/>
      <c r="D74" s="34"/>
      <c r="E74" s="34"/>
      <c r="F74" s="34"/>
      <c r="G74" s="34"/>
      <c r="H74" s="34"/>
      <c r="I74" s="34"/>
      <c r="J74" s="34"/>
      <c r="K74" s="34"/>
      <c r="L74" s="34"/>
      <c r="O74" s="34"/>
    </row>
    <row r="75" spans="3:15">
      <c r="C75" s="34"/>
      <c r="D75" s="34"/>
      <c r="E75" s="34"/>
      <c r="F75" s="34"/>
      <c r="G75" s="34"/>
      <c r="H75" s="34"/>
      <c r="I75" s="34"/>
      <c r="J75" s="34"/>
      <c r="K75" s="34"/>
      <c r="L75" s="34"/>
      <c r="O75" s="34"/>
    </row>
    <row r="76" spans="3:15">
      <c r="C76" s="34"/>
      <c r="D76" s="34"/>
      <c r="E76" s="34"/>
      <c r="F76" s="34"/>
      <c r="G76" s="34"/>
      <c r="H76" s="34"/>
      <c r="I76" s="34"/>
      <c r="J76" s="34"/>
      <c r="K76" s="34"/>
      <c r="L76" s="34"/>
      <c r="O76" s="34"/>
    </row>
    <row r="77" spans="3:15">
      <c r="C77" s="34"/>
      <c r="D77" s="34"/>
      <c r="E77" s="34"/>
      <c r="F77" s="34"/>
      <c r="G77" s="34"/>
      <c r="H77" s="34"/>
      <c r="I77" s="34"/>
      <c r="J77" s="34"/>
      <c r="K77" s="34"/>
      <c r="L77" s="34"/>
      <c r="O77" s="34"/>
    </row>
    <row r="78" spans="3:15">
      <c r="C78" s="34"/>
    </row>
    <row r="79" spans="3:15">
      <c r="C79" s="34"/>
    </row>
    <row r="80" spans="3:15">
      <c r="C80" s="34"/>
    </row>
    <row r="81" spans="3:3">
      <c r="C81" s="34"/>
    </row>
    <row r="82" spans="3:3">
      <c r="C82" s="34"/>
    </row>
    <row r="83" spans="3:3">
      <c r="C83" s="34"/>
    </row>
    <row r="84" spans="3:3">
      <c r="C84" s="34"/>
    </row>
    <row r="85" spans="3:3">
      <c r="C85" s="34"/>
    </row>
    <row r="86" spans="3:3">
      <c r="C86" s="34"/>
    </row>
    <row r="87" spans="3:3">
      <c r="C87" s="34"/>
    </row>
    <row r="88" spans="3:3">
      <c r="C88" s="34"/>
    </row>
    <row r="89" spans="3:3">
      <c r="C89" s="34"/>
    </row>
    <row r="90" spans="3:3">
      <c r="C90" s="34"/>
    </row>
    <row r="91" spans="3:3">
      <c r="C91" s="34"/>
    </row>
    <row r="92" spans="3:3">
      <c r="C92" s="34"/>
    </row>
    <row r="93" spans="3:3">
      <c r="C93" s="34"/>
    </row>
    <row r="94" spans="3:3">
      <c r="C94" s="34"/>
    </row>
    <row r="95" spans="3:3">
      <c r="C95" s="34"/>
    </row>
    <row r="96" spans="3:3">
      <c r="C96" s="34"/>
    </row>
    <row r="97" spans="3:3">
      <c r="C97" s="34"/>
    </row>
    <row r="98" spans="3:3">
      <c r="C98" s="34"/>
    </row>
    <row r="99" spans="3:3">
      <c r="C99" s="34"/>
    </row>
    <row r="100" spans="3:3">
      <c r="C100" s="34"/>
    </row>
    <row r="101" spans="3:3">
      <c r="C101" s="34"/>
    </row>
    <row r="102" spans="3:3">
      <c r="C102" s="34"/>
    </row>
    <row r="103" spans="3:3">
      <c r="C103" s="34"/>
    </row>
    <row r="104" spans="3:3">
      <c r="C104" s="34"/>
    </row>
    <row r="105" spans="3:3">
      <c r="C105" s="34"/>
    </row>
    <row r="106" spans="3:3">
      <c r="C106" s="34"/>
    </row>
    <row r="107" spans="3:3">
      <c r="C107" s="34"/>
    </row>
    <row r="108" spans="3:3">
      <c r="C108" s="34"/>
    </row>
    <row r="109" spans="3:3">
      <c r="C109" s="34"/>
    </row>
    <row r="110" spans="3:3">
      <c r="C110" s="34"/>
    </row>
    <row r="111" spans="3:3">
      <c r="C111" s="34"/>
    </row>
    <row r="112" spans="3:3">
      <c r="C112" s="34"/>
    </row>
    <row r="113" spans="3:3">
      <c r="C113" s="34"/>
    </row>
    <row r="114" spans="3:3">
      <c r="C114" s="34"/>
    </row>
    <row r="115" spans="3:3">
      <c r="C115" s="34"/>
    </row>
    <row r="116" spans="3:3">
      <c r="C116" s="34"/>
    </row>
    <row r="117" spans="3:3">
      <c r="C117" s="34"/>
    </row>
    <row r="118" spans="3:3">
      <c r="C118" s="34"/>
    </row>
    <row r="119" spans="3:3">
      <c r="C119" s="34"/>
    </row>
    <row r="120" spans="3:3">
      <c r="C120" s="34"/>
    </row>
    <row r="121" spans="3:3">
      <c r="C121" s="34"/>
    </row>
    <row r="122" spans="3:3">
      <c r="C122" s="34"/>
    </row>
    <row r="123" spans="3:3">
      <c r="C123" s="34"/>
    </row>
    <row r="124" spans="3:3">
      <c r="C124" s="34"/>
    </row>
    <row r="125" spans="3:3">
      <c r="C125" s="34"/>
    </row>
    <row r="126" spans="3:3">
      <c r="C126" s="34"/>
    </row>
    <row r="127" spans="3:3">
      <c r="C127" s="34"/>
    </row>
    <row r="128" spans="3:3">
      <c r="C128" s="34"/>
    </row>
    <row r="129" spans="3:3">
      <c r="C129" s="34"/>
    </row>
    <row r="130" spans="3:3">
      <c r="C130" s="34"/>
    </row>
    <row r="131" spans="3:3">
      <c r="C131" s="34"/>
    </row>
    <row r="132" spans="3:3">
      <c r="C132" s="34"/>
    </row>
    <row r="133" spans="3:3">
      <c r="C133" s="34"/>
    </row>
    <row r="134" spans="3:3">
      <c r="C134" s="34"/>
    </row>
    <row r="135" spans="3:3">
      <c r="C135" s="34"/>
    </row>
    <row r="136" spans="3:3">
      <c r="C136" s="34"/>
    </row>
    <row r="137" spans="3:3">
      <c r="C137" s="34"/>
    </row>
    <row r="138" spans="3:3">
      <c r="C138" s="34"/>
    </row>
    <row r="139" spans="3:3">
      <c r="C139" s="34"/>
    </row>
    <row r="140" spans="3:3">
      <c r="C140" s="34"/>
    </row>
    <row r="141" spans="3:3">
      <c r="C141" s="34"/>
    </row>
    <row r="142" spans="3:3">
      <c r="C142" s="34"/>
    </row>
    <row r="143" spans="3:3">
      <c r="C143" s="34"/>
    </row>
    <row r="144" spans="3:3">
      <c r="C144" s="34"/>
    </row>
    <row r="145" spans="3:3">
      <c r="C145" s="34"/>
    </row>
    <row r="146" spans="3:3">
      <c r="C146" s="34"/>
    </row>
    <row r="147" spans="3:3">
      <c r="C147" s="34"/>
    </row>
    <row r="148" spans="3:3">
      <c r="C148" s="34"/>
    </row>
    <row r="149" spans="3:3">
      <c r="C149" s="34"/>
    </row>
    <row r="150" spans="3:3">
      <c r="C150" s="34"/>
    </row>
    <row r="151" spans="3:3">
      <c r="C151" s="34"/>
    </row>
    <row r="152" spans="3:3">
      <c r="C152" s="34"/>
    </row>
    <row r="153" spans="3:3">
      <c r="C153" s="34"/>
    </row>
    <row r="154" spans="3:3">
      <c r="C154" s="34"/>
    </row>
    <row r="155" spans="3:3">
      <c r="C155" s="34"/>
    </row>
    <row r="156" spans="3:3">
      <c r="C156" s="34"/>
    </row>
    <row r="157" spans="3:3">
      <c r="C157" s="34"/>
    </row>
    <row r="158" spans="3:3">
      <c r="C158" s="34"/>
    </row>
    <row r="159" spans="3:3">
      <c r="C159" s="34"/>
    </row>
    <row r="160" spans="3:3">
      <c r="C160" s="34"/>
    </row>
  </sheetData>
  <mergeCells count="16">
    <mergeCell ref="K1:M1"/>
    <mergeCell ref="K2:M2"/>
    <mergeCell ref="K3:M3"/>
    <mergeCell ref="K4:M4"/>
    <mergeCell ref="N12:N13"/>
    <mergeCell ref="O12:O13"/>
    <mergeCell ref="P12:P13"/>
    <mergeCell ref="A15:B15"/>
    <mergeCell ref="C12:E12"/>
    <mergeCell ref="F12:L12"/>
    <mergeCell ref="A48:B48"/>
    <mergeCell ref="A5:M5"/>
    <mergeCell ref="A6:M6"/>
    <mergeCell ref="A12:A13"/>
    <mergeCell ref="B12:B13"/>
    <mergeCell ref="M12:M13"/>
  </mergeCells>
  <conditionalFormatting sqref="A16:A38 A46:A47 A44">
    <cfRule type="expression" dxfId="2" priority="3" stopIfTrue="1">
      <formula>RIGHT(#REF!,2)="00"</formula>
    </cfRule>
  </conditionalFormatting>
  <pageMargins left="0.37" right="0.19685039370078741" top="0.23622047244094491" bottom="0.19685039370078741" header="0.15748031496062992" footer="0.15748031496062992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Q160"/>
  <sheetViews>
    <sheetView view="pageBreakPreview" zoomScale="60" workbookViewId="0">
      <pane xSplit="2" ySplit="15" topLeftCell="C16" activePane="bottomRight" state="frozen"/>
      <selection pane="topRight" activeCell="C1" sqref="C1"/>
      <selection pane="bottomLeft" activeCell="A16" sqref="A16"/>
      <selection pane="bottomRight" activeCell="D23" sqref="D23"/>
    </sheetView>
  </sheetViews>
  <sheetFormatPr defaultColWidth="8.88671875" defaultRowHeight="13.2"/>
  <cols>
    <col min="1" max="1" width="34.109375" style="23" customWidth="1"/>
    <col min="2" max="2" width="34.5546875" style="36" customWidth="1"/>
    <col min="3" max="3" width="14" style="23" customWidth="1"/>
    <col min="4" max="4" width="13.109375" style="23" customWidth="1"/>
    <col min="5" max="5" width="11.33203125" style="23" customWidth="1"/>
    <col min="6" max="6" width="10.44140625" style="23" customWidth="1"/>
    <col min="7" max="7" width="12.5546875" style="23" customWidth="1"/>
    <col min="8" max="8" width="10.88671875" style="23" customWidth="1"/>
    <col min="9" max="10" width="10.5546875" style="23" bestFit="1" customWidth="1"/>
    <col min="11" max="11" width="15.109375" style="23" customWidth="1"/>
    <col min="12" max="12" width="9.6640625" style="23" customWidth="1"/>
    <col min="13" max="13" width="14.88671875" style="23" customWidth="1"/>
    <col min="14" max="14" width="21.88671875" style="23" hidden="1" customWidth="1"/>
    <col min="15" max="15" width="18.44140625" style="23" hidden="1" customWidth="1"/>
    <col min="16" max="16" width="13.33203125" style="23" hidden="1" customWidth="1"/>
    <col min="17" max="16384" width="8.88671875" style="23"/>
  </cols>
  <sheetData>
    <row r="1" spans="1:17">
      <c r="A1" s="43"/>
      <c r="K1" s="144" t="s">
        <v>109</v>
      </c>
      <c r="L1" s="144"/>
      <c r="M1" s="144"/>
    </row>
    <row r="2" spans="1:17">
      <c r="A2" s="43"/>
      <c r="K2" s="144" t="s">
        <v>79</v>
      </c>
      <c r="L2" s="144"/>
      <c r="M2" s="144"/>
    </row>
    <row r="3" spans="1:17">
      <c r="A3" s="43"/>
      <c r="K3" s="144" t="s">
        <v>80</v>
      </c>
      <c r="L3" s="144"/>
      <c r="M3" s="144"/>
    </row>
    <row r="4" spans="1:17">
      <c r="A4" s="43"/>
      <c r="K4" s="144" t="str">
        <f>' БНЗ 2019'!K3:M3</f>
        <v>от "__" ___________ 20___г. №______</v>
      </c>
      <c r="L4" s="144"/>
      <c r="M4" s="144"/>
    </row>
    <row r="5" spans="1:17" ht="16.5" customHeight="1">
      <c r="A5" s="143" t="s">
        <v>117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</row>
    <row r="6" spans="1:17" ht="18.75" customHeight="1">
      <c r="A6" s="143" t="s">
        <v>122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</row>
    <row r="7" spans="1:17" ht="12.75" hidden="1" customHeight="1">
      <c r="A7" s="43"/>
      <c r="C7" s="44"/>
      <c r="D7" s="44"/>
      <c r="E7" s="44"/>
      <c r="F7" s="44"/>
      <c r="G7" s="44"/>
      <c r="H7" s="44"/>
      <c r="I7" s="44"/>
      <c r="J7" s="44"/>
      <c r="K7" s="44"/>
      <c r="L7" s="44"/>
      <c r="M7" s="30"/>
    </row>
    <row r="8" spans="1:17" ht="17.25" hidden="1" customHeight="1">
      <c r="A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30"/>
    </row>
    <row r="9" spans="1:17" ht="24.75" hidden="1" customHeight="1">
      <c r="A9" s="43"/>
      <c r="C9" s="30"/>
      <c r="D9" s="30"/>
      <c r="E9" s="30"/>
      <c r="F9" s="30"/>
      <c r="G9" s="31"/>
      <c r="H9" s="30"/>
      <c r="I9" s="30"/>
      <c r="J9" s="30"/>
      <c r="K9" s="30"/>
      <c r="L9" s="30"/>
      <c r="M9" s="30"/>
    </row>
    <row r="10" spans="1:17" ht="16.2" hidden="1" thickBot="1">
      <c r="A10" s="43"/>
      <c r="C10" s="32"/>
      <c r="D10" s="32"/>
      <c r="E10" s="32"/>
      <c r="F10" s="32"/>
      <c r="G10" s="33"/>
      <c r="H10" s="32"/>
      <c r="I10" s="32"/>
      <c r="J10" s="32"/>
      <c r="K10" s="32"/>
      <c r="L10" s="32"/>
      <c r="M10" s="32"/>
    </row>
    <row r="11" spans="1:17" ht="18.600000000000001" hidden="1" thickBot="1">
      <c r="G11" s="29"/>
    </row>
    <row r="12" spans="1:17" ht="33" customHeight="1">
      <c r="A12" s="135" t="s">
        <v>27</v>
      </c>
      <c r="B12" s="136" t="s">
        <v>58</v>
      </c>
      <c r="C12" s="136" t="s">
        <v>100</v>
      </c>
      <c r="D12" s="136"/>
      <c r="E12" s="136"/>
      <c r="F12" s="136" t="s">
        <v>101</v>
      </c>
      <c r="G12" s="136"/>
      <c r="H12" s="136"/>
      <c r="I12" s="136"/>
      <c r="J12" s="136"/>
      <c r="K12" s="136"/>
      <c r="L12" s="136"/>
      <c r="M12" s="135" t="s">
        <v>102</v>
      </c>
      <c r="N12" s="141" t="s">
        <v>61</v>
      </c>
      <c r="O12" s="135" t="s">
        <v>67</v>
      </c>
      <c r="P12" s="133" t="s">
        <v>66</v>
      </c>
      <c r="Q12" s="38"/>
    </row>
    <row r="13" spans="1:17" ht="166.5" customHeight="1">
      <c r="A13" s="135"/>
      <c r="B13" s="136"/>
      <c r="C13" s="80" t="s">
        <v>103</v>
      </c>
      <c r="D13" s="80" t="s">
        <v>86</v>
      </c>
      <c r="E13" s="80" t="s">
        <v>85</v>
      </c>
      <c r="F13" s="80" t="s">
        <v>28</v>
      </c>
      <c r="G13" s="80" t="s">
        <v>104</v>
      </c>
      <c r="H13" s="80" t="s">
        <v>87</v>
      </c>
      <c r="I13" s="80" t="s">
        <v>88</v>
      </c>
      <c r="J13" s="80" t="s">
        <v>89</v>
      </c>
      <c r="K13" s="80" t="s">
        <v>105</v>
      </c>
      <c r="L13" s="80" t="s">
        <v>29</v>
      </c>
      <c r="M13" s="135"/>
      <c r="N13" s="142"/>
      <c r="O13" s="135"/>
      <c r="P13" s="133"/>
      <c r="Q13" s="38"/>
    </row>
    <row r="14" spans="1:17" ht="26.25" customHeight="1">
      <c r="A14" s="66">
        <v>1</v>
      </c>
      <c r="B14" s="105">
        <v>2</v>
      </c>
      <c r="C14" s="66">
        <v>3</v>
      </c>
      <c r="D14" s="66">
        <v>4</v>
      </c>
      <c r="E14" s="66">
        <v>5</v>
      </c>
      <c r="F14" s="66">
        <v>6</v>
      </c>
      <c r="G14" s="66">
        <v>7</v>
      </c>
      <c r="H14" s="66">
        <v>8</v>
      </c>
      <c r="I14" s="66">
        <v>9</v>
      </c>
      <c r="J14" s="66">
        <v>10</v>
      </c>
      <c r="K14" s="66">
        <v>11</v>
      </c>
      <c r="L14" s="66">
        <v>12</v>
      </c>
      <c r="M14" s="86">
        <v>13</v>
      </c>
      <c r="N14" s="39">
        <v>16</v>
      </c>
      <c r="O14" s="40">
        <v>17</v>
      </c>
      <c r="P14" s="41" t="s">
        <v>62</v>
      </c>
      <c r="Q14" s="38"/>
    </row>
    <row r="15" spans="1:17" s="24" customFormat="1" ht="14.4" hidden="1">
      <c r="A15" s="137" t="s">
        <v>30</v>
      </c>
      <c r="B15" s="138"/>
      <c r="C15" s="106">
        <v>29552.49179314679</v>
      </c>
      <c r="D15" s="106">
        <v>485.024630541872</v>
      </c>
      <c r="E15" s="106">
        <v>169.852216748769</v>
      </c>
      <c r="F15" s="106">
        <v>6575.1724137931042</v>
      </c>
      <c r="G15" s="106">
        <v>1108.177339901478</v>
      </c>
      <c r="H15" s="106">
        <v>358.22660098522169</v>
      </c>
      <c r="I15" s="106">
        <v>162.5615763546798</v>
      </c>
      <c r="J15" s="106">
        <v>21.674876847290641</v>
      </c>
      <c r="K15" s="106">
        <v>17655.334220689656</v>
      </c>
      <c r="L15" s="106">
        <v>4362.5615763546793</v>
      </c>
      <c r="M15" s="106">
        <f t="shared" ref="M15:M51" si="0">C15+D15+E15+F15+G15+H15+I15+J15+K15+L15</f>
        <v>60451.077245363544</v>
      </c>
      <c r="N15" s="37">
        <f>SUM(N16:N21)</f>
        <v>1015</v>
      </c>
      <c r="O15" s="26">
        <v>2370300</v>
      </c>
      <c r="P15" s="27">
        <f>SUM(P16:P21)</f>
        <v>58565472.798663281</v>
      </c>
    </row>
    <row r="16" spans="1:17" s="38" customFormat="1" ht="49.95" customHeight="1">
      <c r="A16" s="107" t="s">
        <v>31</v>
      </c>
      <c r="B16" s="81" t="s">
        <v>131</v>
      </c>
      <c r="C16" s="42">
        <v>20273.529411764706</v>
      </c>
      <c r="D16" s="42">
        <v>75.630252100840337</v>
      </c>
      <c r="E16" s="42">
        <v>107.56302521008529</v>
      </c>
      <c r="F16" s="42">
        <v>5361.3445378151273</v>
      </c>
      <c r="G16" s="42">
        <v>530.25210084033608</v>
      </c>
      <c r="H16" s="42">
        <v>194.53781512605039</v>
      </c>
      <c r="I16" s="42">
        <v>179.41176470588235</v>
      </c>
      <c r="J16" s="42">
        <v>0</v>
      </c>
      <c r="K16" s="42">
        <v>18077.310924369747</v>
      </c>
      <c r="L16" s="42">
        <v>1799.5798319327769</v>
      </c>
      <c r="M16" s="48">
        <f t="shared" si="0"/>
        <v>46599.159663865546</v>
      </c>
      <c r="N16" s="72">
        <v>204</v>
      </c>
      <c r="O16" s="70">
        <v>179899.99999999997</v>
      </c>
      <c r="P16" s="71">
        <f>M16*N16+O16</f>
        <v>9686128.5714285709</v>
      </c>
    </row>
    <row r="17" spans="1:16" s="38" customFormat="1" ht="46.95" customHeight="1">
      <c r="A17" s="107" t="s">
        <v>32</v>
      </c>
      <c r="B17" s="81" t="s">
        <v>131</v>
      </c>
      <c r="C17" s="42">
        <v>24542.028985507248</v>
      </c>
      <c r="D17" s="42">
        <v>76.811594202898561</v>
      </c>
      <c r="E17" s="42">
        <v>105.79710144927361</v>
      </c>
      <c r="F17" s="42">
        <v>4005.797101449275</v>
      </c>
      <c r="G17" s="42">
        <v>917.39130434782612</v>
      </c>
      <c r="H17" s="42">
        <v>310.14492753623193</v>
      </c>
      <c r="I17" s="42">
        <v>259.42028985507244</v>
      </c>
      <c r="J17" s="42">
        <v>0</v>
      </c>
      <c r="K17" s="42">
        <v>27359.420289855072</v>
      </c>
      <c r="L17" s="42">
        <v>2131.8840579710231</v>
      </c>
      <c r="M17" s="48">
        <f t="shared" si="0"/>
        <v>59708.695652173919</v>
      </c>
      <c r="N17" s="72">
        <v>80</v>
      </c>
      <c r="O17" s="70">
        <v>170000</v>
      </c>
      <c r="P17" s="71">
        <f t="shared" ref="P17:P42" si="1">M17*N17+O17</f>
        <v>4946695.652173914</v>
      </c>
    </row>
    <row r="18" spans="1:16" s="38" customFormat="1" ht="45.6" customHeight="1">
      <c r="A18" s="108" t="s">
        <v>33</v>
      </c>
      <c r="B18" s="81" t="s">
        <v>131</v>
      </c>
      <c r="C18" s="42">
        <v>27972.38493723849</v>
      </c>
      <c r="D18" s="42">
        <v>107.11297071129708</v>
      </c>
      <c r="E18" s="42">
        <v>130.96234309623719</v>
      </c>
      <c r="F18" s="42">
        <v>6025.1046025104597</v>
      </c>
      <c r="G18" s="42">
        <v>507.94979079497904</v>
      </c>
      <c r="H18" s="42">
        <v>255.23012552301256</v>
      </c>
      <c r="I18" s="42">
        <v>101.67364016736403</v>
      </c>
      <c r="J18" s="42">
        <v>0</v>
      </c>
      <c r="K18" s="42">
        <v>20620.083682008368</v>
      </c>
      <c r="L18" s="42">
        <v>2064.0167364016779</v>
      </c>
      <c r="M18" s="48">
        <f t="shared" si="0"/>
        <v>57784.518828451881</v>
      </c>
      <c r="N18" s="72">
        <v>248</v>
      </c>
      <c r="O18" s="70">
        <v>256600.00000000003</v>
      </c>
      <c r="P18" s="71">
        <f t="shared" si="1"/>
        <v>14587160.669456067</v>
      </c>
    </row>
    <row r="19" spans="1:16" s="38" customFormat="1" ht="39.6">
      <c r="A19" s="108" t="s">
        <v>34</v>
      </c>
      <c r="B19" s="81" t="s">
        <v>131</v>
      </c>
      <c r="C19" s="42">
        <v>27007.964601769912</v>
      </c>
      <c r="D19" s="42">
        <v>123.00884955752211</v>
      </c>
      <c r="E19" s="42">
        <v>138.93805309735012</v>
      </c>
      <c r="F19" s="42">
        <v>8869.0265486725675</v>
      </c>
      <c r="G19" s="42">
        <v>955.75221238938059</v>
      </c>
      <c r="H19" s="42">
        <v>325.66371681415927</v>
      </c>
      <c r="I19" s="42">
        <v>185.84070796460179</v>
      </c>
      <c r="J19" s="42">
        <v>0</v>
      </c>
      <c r="K19" s="42">
        <v>23592.035398230084</v>
      </c>
      <c r="L19" s="42">
        <v>2046.0176991150438</v>
      </c>
      <c r="M19" s="48">
        <f t="shared" si="0"/>
        <v>63244.24778761062</v>
      </c>
      <c r="N19" s="72">
        <v>118</v>
      </c>
      <c r="O19" s="70">
        <v>193800</v>
      </c>
      <c r="P19" s="71">
        <f t="shared" si="1"/>
        <v>7656621.2389380531</v>
      </c>
    </row>
    <row r="20" spans="1:16" s="38" customFormat="1" ht="46.2" customHeight="1">
      <c r="A20" s="108" t="s">
        <v>116</v>
      </c>
      <c r="B20" s="81" t="s">
        <v>131</v>
      </c>
      <c r="C20" s="42">
        <v>23782.121212121216</v>
      </c>
      <c r="D20" s="42">
        <v>82.424242424242422</v>
      </c>
      <c r="E20" s="42">
        <v>104.24242424242546</v>
      </c>
      <c r="F20" s="42">
        <v>5847.272727272727</v>
      </c>
      <c r="G20" s="42">
        <v>491.81818181818187</v>
      </c>
      <c r="H20" s="42">
        <v>235.15151515151513</v>
      </c>
      <c r="I20" s="42">
        <v>69.090909090909093</v>
      </c>
      <c r="J20" s="42">
        <v>0</v>
      </c>
      <c r="K20" s="42">
        <v>18385.151515151516</v>
      </c>
      <c r="L20" s="42">
        <v>1936.0606060606042</v>
      </c>
      <c r="M20" s="48">
        <f t="shared" si="0"/>
        <v>50933.333333333343</v>
      </c>
      <c r="N20" s="72">
        <v>305</v>
      </c>
      <c r="O20" s="70">
        <v>503100</v>
      </c>
      <c r="P20" s="71">
        <f t="shared" si="1"/>
        <v>16037766.66666667</v>
      </c>
    </row>
    <row r="21" spans="1:16" s="38" customFormat="1" ht="48" customHeight="1">
      <c r="A21" s="108" t="s">
        <v>36</v>
      </c>
      <c r="B21" s="81" t="s">
        <v>131</v>
      </c>
      <c r="C21" s="42">
        <v>24226.666666666672</v>
      </c>
      <c r="D21" s="42">
        <v>88.333333333333343</v>
      </c>
      <c r="E21" s="42">
        <v>149.99999999999514</v>
      </c>
      <c r="F21" s="42">
        <v>14363.333333333334</v>
      </c>
      <c r="G21" s="42">
        <v>1266.6666666666665</v>
      </c>
      <c r="H21" s="42">
        <v>353.33333333333337</v>
      </c>
      <c r="I21" s="42">
        <v>298.33333333333326</v>
      </c>
      <c r="J21" s="42">
        <v>0</v>
      </c>
      <c r="K21" s="42">
        <v>33381.666666666664</v>
      </c>
      <c r="L21" s="42">
        <v>2274.9999999999927</v>
      </c>
      <c r="M21" s="48">
        <f t="shared" si="0"/>
        <v>76403.333333333343</v>
      </c>
      <c r="N21" s="72">
        <v>60</v>
      </c>
      <c r="O21" s="70">
        <v>1066900</v>
      </c>
      <c r="P21" s="71">
        <f t="shared" si="1"/>
        <v>5651100.0000000009</v>
      </c>
    </row>
    <row r="22" spans="1:16" s="38" customFormat="1" ht="13.8" hidden="1">
      <c r="A22" s="146" t="s">
        <v>37</v>
      </c>
      <c r="B22" s="146"/>
      <c r="C22" s="42">
        <v>52150.844807407426</v>
      </c>
      <c r="D22" s="73">
        <v>5767.5185185185192</v>
      </c>
      <c r="E22" s="73">
        <v>38.518518518509737</v>
      </c>
      <c r="F22" s="42">
        <v>7148.8148148148148</v>
      </c>
      <c r="G22" s="73">
        <v>1148.7037037037037</v>
      </c>
      <c r="H22" s="73">
        <v>312.55555555555554</v>
      </c>
      <c r="I22" s="73">
        <v>190.66666666666666</v>
      </c>
      <c r="J22" s="73">
        <v>31.481481481481477</v>
      </c>
      <c r="K22" s="73">
        <v>15315.570666666668</v>
      </c>
      <c r="L22" s="73">
        <v>2895.5296296296369</v>
      </c>
      <c r="M22" s="48">
        <f t="shared" si="0"/>
        <v>85000.204362962992</v>
      </c>
      <c r="N22" s="72">
        <f>SUM(N23:N39)</f>
        <v>2700</v>
      </c>
      <c r="O22" s="74">
        <v>8348900</v>
      </c>
      <c r="P22" s="71" t="e">
        <f>SUM(P23:P39)</f>
        <v>#VALUE!</v>
      </c>
    </row>
    <row r="23" spans="1:16" s="38" customFormat="1" ht="53.4" customHeight="1">
      <c r="A23" s="109" t="s">
        <v>38</v>
      </c>
      <c r="B23" s="85" t="s">
        <v>90</v>
      </c>
      <c r="C23" s="42">
        <v>75522.988505747126</v>
      </c>
      <c r="D23" s="42">
        <v>2525.2873563218386</v>
      </c>
      <c r="E23" s="42">
        <v>82.758620689658983</v>
      </c>
      <c r="F23" s="42">
        <v>4048.275862068966</v>
      </c>
      <c r="G23" s="42">
        <v>439.08045977011494</v>
      </c>
      <c r="H23" s="42">
        <v>217.24137931034483</v>
      </c>
      <c r="I23" s="42">
        <v>134.48275862068965</v>
      </c>
      <c r="J23" s="42">
        <v>0</v>
      </c>
      <c r="K23" s="42">
        <v>36639.080459770114</v>
      </c>
      <c r="L23" s="42">
        <v>295.4022988505676</v>
      </c>
      <c r="M23" s="48">
        <f t="shared" si="0"/>
        <v>119904.59770114944</v>
      </c>
      <c r="N23" s="72">
        <v>53</v>
      </c>
      <c r="O23" s="70">
        <v>260399.99999999997</v>
      </c>
      <c r="P23" s="71">
        <f t="shared" si="1"/>
        <v>6615343.6781609207</v>
      </c>
    </row>
    <row r="24" spans="1:16" s="38" customFormat="1" ht="52.8">
      <c r="A24" s="109" t="s">
        <v>39</v>
      </c>
      <c r="B24" s="85" t="s">
        <v>90</v>
      </c>
      <c r="C24" s="42">
        <v>62014.379084967324</v>
      </c>
      <c r="D24" s="42">
        <v>1731.3725490196082</v>
      </c>
      <c r="E24" s="42">
        <v>26.14379084966663</v>
      </c>
      <c r="F24" s="42">
        <v>9561.4379084967313</v>
      </c>
      <c r="G24" s="42">
        <v>426.14379084967322</v>
      </c>
      <c r="H24" s="42">
        <v>147.05882352941177</v>
      </c>
      <c r="I24" s="42">
        <v>105.88235294117646</v>
      </c>
      <c r="J24" s="42">
        <v>0</v>
      </c>
      <c r="K24" s="42">
        <v>19065.359477124184</v>
      </c>
      <c r="L24" s="42">
        <v>226.14379084968095</v>
      </c>
      <c r="M24" s="48">
        <f t="shared" si="0"/>
        <v>93303.921568627469</v>
      </c>
      <c r="N24" s="72">
        <v>120</v>
      </c>
      <c r="O24" s="70">
        <v>552900</v>
      </c>
      <c r="P24" s="71">
        <f t="shared" si="1"/>
        <v>11749370.588235296</v>
      </c>
    </row>
    <row r="25" spans="1:16" s="38" customFormat="1" ht="52.8">
      <c r="A25" s="109" t="s">
        <v>40</v>
      </c>
      <c r="B25" s="85" t="s">
        <v>90</v>
      </c>
      <c r="C25" s="42">
        <v>29960.617760617759</v>
      </c>
      <c r="D25" s="42">
        <v>1002.7027027027027</v>
      </c>
      <c r="E25" s="42">
        <v>13.899613899616043</v>
      </c>
      <c r="F25" s="42">
        <v>4417.9536679536686</v>
      </c>
      <c r="G25" s="42">
        <v>395.36679536679537</v>
      </c>
      <c r="H25" s="42">
        <v>95.945945945945951</v>
      </c>
      <c r="I25" s="42">
        <v>115.83011583011583</v>
      </c>
      <c r="J25" s="42">
        <v>0</v>
      </c>
      <c r="K25" s="42">
        <v>17021.814671814675</v>
      </c>
      <c r="L25" s="42">
        <v>1315.8301158301183</v>
      </c>
      <c r="M25" s="48">
        <f t="shared" si="0"/>
        <v>54339.961389961398</v>
      </c>
      <c r="N25" s="72">
        <v>465</v>
      </c>
      <c r="O25" s="70">
        <v>1812100</v>
      </c>
      <c r="P25" s="71">
        <f t="shared" si="1"/>
        <v>27080182.04633205</v>
      </c>
    </row>
    <row r="26" spans="1:16" s="38" customFormat="1" ht="52.8">
      <c r="A26" s="109" t="s">
        <v>41</v>
      </c>
      <c r="B26" s="85" t="s">
        <v>90</v>
      </c>
      <c r="C26" s="42">
        <v>46538.725490196077</v>
      </c>
      <c r="D26" s="42">
        <v>1401.4705882352939</v>
      </c>
      <c r="E26" s="42">
        <v>17.647058823524048</v>
      </c>
      <c r="F26" s="42">
        <v>7652.4509803921574</v>
      </c>
      <c r="G26" s="42">
        <v>445.58823529411768</v>
      </c>
      <c r="H26" s="42">
        <v>122.54901960784314</v>
      </c>
      <c r="I26" s="42">
        <v>106.86274509803923</v>
      </c>
      <c r="J26" s="42">
        <v>0</v>
      </c>
      <c r="K26" s="42">
        <v>19070.098039215685</v>
      </c>
      <c r="L26" s="42">
        <v>143.62745098039522</v>
      </c>
      <c r="M26" s="48">
        <f t="shared" si="0"/>
        <v>75499.019607843133</v>
      </c>
      <c r="N26" s="72">
        <v>203</v>
      </c>
      <c r="O26" s="70">
        <v>224200</v>
      </c>
      <c r="P26" s="71">
        <f t="shared" si="1"/>
        <v>15550500.980392156</v>
      </c>
    </row>
    <row r="27" spans="1:16" s="38" customFormat="1" ht="52.8" hidden="1">
      <c r="A27" s="109" t="s">
        <v>42</v>
      </c>
      <c r="B27" s="85" t="s">
        <v>90</v>
      </c>
      <c r="C27" s="42">
        <v>98376.11538461539</v>
      </c>
      <c r="D27" s="42">
        <v>5642.3076923076906</v>
      </c>
      <c r="E27" s="42">
        <v>76.923076923071321</v>
      </c>
      <c r="F27" s="42">
        <v>7434.6153846153848</v>
      </c>
      <c r="G27" s="42">
        <v>7184.6153846153848</v>
      </c>
      <c r="H27" s="42">
        <v>1242.3076923076922</v>
      </c>
      <c r="I27" s="42">
        <v>384.61538461538464</v>
      </c>
      <c r="J27" s="42">
        <v>192.30769230769232</v>
      </c>
      <c r="K27" s="42">
        <v>52500.646153846152</v>
      </c>
      <c r="L27" s="42">
        <v>5190.4437981678129</v>
      </c>
      <c r="M27" s="48">
        <f t="shared" si="0"/>
        <v>178224.89764432167</v>
      </c>
      <c r="N27" s="72">
        <v>26</v>
      </c>
      <c r="O27" s="70">
        <v>54400.000000000007</v>
      </c>
      <c r="P27" s="71">
        <f t="shared" si="1"/>
        <v>4688247.3387523629</v>
      </c>
    </row>
    <row r="28" spans="1:16" s="38" customFormat="1" ht="52.8">
      <c r="A28" s="109" t="s">
        <v>43</v>
      </c>
      <c r="B28" s="85" t="s">
        <v>90</v>
      </c>
      <c r="C28" s="42">
        <v>30069.469835466181</v>
      </c>
      <c r="D28" s="42">
        <v>935.64899451553936</v>
      </c>
      <c r="E28" s="42">
        <v>26.325411334551632</v>
      </c>
      <c r="F28" s="42">
        <v>2771.1151736745887</v>
      </c>
      <c r="G28" s="42">
        <v>297.25776965265084</v>
      </c>
      <c r="H28" s="42">
        <v>91.224862888482619</v>
      </c>
      <c r="I28" s="42">
        <v>133.27239488117004</v>
      </c>
      <c r="J28" s="42">
        <v>0</v>
      </c>
      <c r="K28" s="42">
        <v>13838.208409506398</v>
      </c>
      <c r="L28" s="42">
        <v>1196.3436928702013</v>
      </c>
      <c r="M28" s="48">
        <f t="shared" si="0"/>
        <v>49358.866544789758</v>
      </c>
      <c r="N28" s="72">
        <v>540</v>
      </c>
      <c r="O28" s="70">
        <v>1817399.9999999998</v>
      </c>
      <c r="P28" s="71">
        <f t="shared" si="1"/>
        <v>28471187.93418647</v>
      </c>
    </row>
    <row r="29" spans="1:16" s="38" customFormat="1" ht="52.8" hidden="1">
      <c r="A29" s="109" t="s">
        <v>44</v>
      </c>
      <c r="B29" s="85" t="s">
        <v>90</v>
      </c>
      <c r="C29" s="42">
        <v>142821.26249999998</v>
      </c>
      <c r="D29" s="42">
        <v>5268.75</v>
      </c>
      <c r="E29" s="42">
        <v>187.50000000001154</v>
      </c>
      <c r="F29" s="42">
        <v>101456.25</v>
      </c>
      <c r="G29" s="42" t="s">
        <v>99</v>
      </c>
      <c r="H29" s="42">
        <v>1900.0000000000002</v>
      </c>
      <c r="I29" s="42">
        <v>625</v>
      </c>
      <c r="J29" s="42">
        <v>312.5</v>
      </c>
      <c r="K29" s="42">
        <v>77696.849999999991</v>
      </c>
      <c r="L29" s="42">
        <v>4923.61980151226</v>
      </c>
      <c r="M29" s="48" t="e">
        <f t="shared" si="0"/>
        <v>#VALUE!</v>
      </c>
      <c r="N29" s="72">
        <v>16</v>
      </c>
      <c r="O29" s="70">
        <v>181400</v>
      </c>
      <c r="P29" s="71" t="e">
        <f t="shared" si="1"/>
        <v>#VALUE!</v>
      </c>
    </row>
    <row r="30" spans="1:16" s="38" customFormat="1" ht="52.8">
      <c r="A30" s="109" t="s">
        <v>45</v>
      </c>
      <c r="B30" s="85" t="s">
        <v>90</v>
      </c>
      <c r="C30" s="42">
        <v>94589.610389610389</v>
      </c>
      <c r="D30" s="42">
        <v>3224.6753246753242</v>
      </c>
      <c r="E30" s="42">
        <v>28.571428571432079</v>
      </c>
      <c r="F30" s="42">
        <v>9524.6753246753251</v>
      </c>
      <c r="G30" s="42">
        <v>1248.0519480519481</v>
      </c>
      <c r="H30" s="42">
        <v>292.20779220779218</v>
      </c>
      <c r="I30" s="42">
        <v>229.87012987012986</v>
      </c>
      <c r="J30" s="42">
        <v>0</v>
      </c>
      <c r="K30" s="42">
        <v>41802.597402597399</v>
      </c>
      <c r="L30" s="42">
        <v>1400.0000000000073</v>
      </c>
      <c r="M30" s="48">
        <f t="shared" si="0"/>
        <v>152340.25974025973</v>
      </c>
      <c r="N30" s="72">
        <v>114</v>
      </c>
      <c r="O30" s="70">
        <v>1560300</v>
      </c>
      <c r="P30" s="71">
        <f t="shared" si="1"/>
        <v>18927089.610389609</v>
      </c>
    </row>
    <row r="31" spans="1:16" s="38" customFormat="1" ht="43.8">
      <c r="A31" s="109" t="s">
        <v>46</v>
      </c>
      <c r="B31" s="85" t="s">
        <v>90</v>
      </c>
      <c r="C31" s="42">
        <v>34567.54966887417</v>
      </c>
      <c r="D31" s="42">
        <v>1097.7924944812362</v>
      </c>
      <c r="E31" s="42">
        <v>23.841059602648329</v>
      </c>
      <c r="F31" s="42">
        <v>3108.6092715231789</v>
      </c>
      <c r="G31" s="42">
        <v>169.09492273730683</v>
      </c>
      <c r="H31" s="42">
        <v>92.494481236203086</v>
      </c>
      <c r="I31" s="42">
        <v>90.728476821192061</v>
      </c>
      <c r="J31" s="42">
        <v>0</v>
      </c>
      <c r="K31" s="42">
        <v>13301.324503311258</v>
      </c>
      <c r="L31" s="42">
        <v>279.02869757174449</v>
      </c>
      <c r="M31" s="48">
        <f t="shared" si="0"/>
        <v>52730.463576158931</v>
      </c>
      <c r="N31" s="72">
        <v>434</v>
      </c>
      <c r="O31" s="70">
        <v>283600</v>
      </c>
      <c r="P31" s="71">
        <f t="shared" si="1"/>
        <v>23168621.192052975</v>
      </c>
    </row>
    <row r="32" spans="1:16" s="38" customFormat="1" ht="46.95" customHeight="1">
      <c r="A32" s="109" t="s">
        <v>47</v>
      </c>
      <c r="B32" s="85" t="s">
        <v>90</v>
      </c>
      <c r="C32" s="42">
        <v>33209.276018099546</v>
      </c>
      <c r="D32" s="42">
        <v>986.19909502262453</v>
      </c>
      <c r="E32" s="42">
        <v>19.683257918550225</v>
      </c>
      <c r="F32" s="42">
        <v>3624.8868778280544</v>
      </c>
      <c r="G32" s="42">
        <v>167.87330316742083</v>
      </c>
      <c r="H32" s="42">
        <v>74.434389140271506</v>
      </c>
      <c r="I32" s="42">
        <v>70.135746606334848</v>
      </c>
      <c r="J32" s="42">
        <v>0</v>
      </c>
      <c r="K32" s="42">
        <v>10179.411764705881</v>
      </c>
      <c r="L32" s="42">
        <v>86.877828054301062</v>
      </c>
      <c r="M32" s="48">
        <f t="shared" si="0"/>
        <v>48418.778280542989</v>
      </c>
      <c r="N32" s="72">
        <v>350</v>
      </c>
      <c r="O32" s="70">
        <v>649900</v>
      </c>
      <c r="P32" s="71">
        <f t="shared" si="1"/>
        <v>17596472.398190048</v>
      </c>
    </row>
    <row r="33" spans="1:16" s="38" customFormat="1" ht="48.6" customHeight="1">
      <c r="A33" s="109" t="s">
        <v>48</v>
      </c>
      <c r="B33" s="85" t="s">
        <v>112</v>
      </c>
      <c r="C33" s="42">
        <v>129255.26315789475</v>
      </c>
      <c r="D33" s="42">
        <v>4307.894736842105</v>
      </c>
      <c r="E33" s="42">
        <v>55.263157894749384</v>
      </c>
      <c r="F33" s="42">
        <v>11342.105263157895</v>
      </c>
      <c r="G33" s="42">
        <v>1163.1578947368421</v>
      </c>
      <c r="H33" s="42">
        <v>431.57894736842098</v>
      </c>
      <c r="I33" s="42">
        <v>257.89473684210526</v>
      </c>
      <c r="J33" s="42">
        <v>0</v>
      </c>
      <c r="K33" s="42">
        <v>60581.57894736842</v>
      </c>
      <c r="L33" s="42">
        <v>305.26315789473301</v>
      </c>
      <c r="M33" s="48">
        <f t="shared" si="0"/>
        <v>207700.00000000006</v>
      </c>
      <c r="N33" s="72">
        <v>40</v>
      </c>
      <c r="O33" s="70">
        <v>190900</v>
      </c>
      <c r="P33" s="71">
        <f t="shared" si="1"/>
        <v>8498900.0000000019</v>
      </c>
    </row>
    <row r="34" spans="1:16" s="38" customFormat="1" ht="48.6" customHeight="1">
      <c r="A34" s="109" t="s">
        <v>49</v>
      </c>
      <c r="B34" s="85" t="s">
        <v>90</v>
      </c>
      <c r="C34" s="42">
        <v>77855</v>
      </c>
      <c r="D34" s="42">
        <v>2549</v>
      </c>
      <c r="E34" s="42">
        <v>36</v>
      </c>
      <c r="F34" s="42">
        <v>9617</v>
      </c>
      <c r="G34" s="42">
        <v>603.00000000000011</v>
      </c>
      <c r="H34" s="42">
        <v>235</v>
      </c>
      <c r="I34" s="42">
        <v>206.00000000000003</v>
      </c>
      <c r="J34" s="42">
        <v>0</v>
      </c>
      <c r="K34" s="42">
        <v>32003</v>
      </c>
      <c r="L34" s="42">
        <v>1904.0000000000073</v>
      </c>
      <c r="M34" s="48">
        <f t="shared" si="0"/>
        <v>125008</v>
      </c>
      <c r="N34" s="72">
        <v>104</v>
      </c>
      <c r="O34" s="70">
        <v>251900</v>
      </c>
      <c r="P34" s="71">
        <f t="shared" si="1"/>
        <v>13252732</v>
      </c>
    </row>
    <row r="35" spans="1:16" s="38" customFormat="1" ht="46.95" customHeight="1">
      <c r="A35" s="109" t="s">
        <v>50</v>
      </c>
      <c r="B35" s="85" t="s">
        <v>90</v>
      </c>
      <c r="C35" s="42">
        <v>102587.30158730158</v>
      </c>
      <c r="D35" s="42">
        <v>3055.5555555555552</v>
      </c>
      <c r="E35" s="42">
        <v>22.22222222222581</v>
      </c>
      <c r="F35" s="42">
        <v>7890.4761904761908</v>
      </c>
      <c r="G35" s="42">
        <v>493.65079365079367</v>
      </c>
      <c r="H35" s="42">
        <v>241.26984126984124</v>
      </c>
      <c r="I35" s="42">
        <v>215.87301587301585</v>
      </c>
      <c r="J35" s="42">
        <v>0</v>
      </c>
      <c r="K35" s="42">
        <v>39671.428571428572</v>
      </c>
      <c r="L35" s="42">
        <v>306.34920634920854</v>
      </c>
      <c r="M35" s="48">
        <f t="shared" si="0"/>
        <v>154484.12698412698</v>
      </c>
      <c r="N35" s="72">
        <v>77</v>
      </c>
      <c r="O35" s="70">
        <v>14400</v>
      </c>
      <c r="P35" s="71">
        <f t="shared" si="1"/>
        <v>11909677.777777778</v>
      </c>
    </row>
    <row r="36" spans="1:16" s="38" customFormat="1" ht="45.6" customHeight="1">
      <c r="A36" s="109" t="s">
        <v>51</v>
      </c>
      <c r="B36" s="85" t="s">
        <v>90</v>
      </c>
      <c r="C36" s="42">
        <v>69492.77108433735</v>
      </c>
      <c r="D36" s="42">
        <v>2102.4096385542161</v>
      </c>
      <c r="E36" s="42">
        <v>26.506024096384863</v>
      </c>
      <c r="F36" s="42">
        <v>17228.915662650605</v>
      </c>
      <c r="G36" s="42">
        <v>507.22891566265048</v>
      </c>
      <c r="H36" s="42">
        <v>210.84337349397592</v>
      </c>
      <c r="I36" s="42">
        <v>140.96385542168673</v>
      </c>
      <c r="J36" s="42">
        <v>0</v>
      </c>
      <c r="K36" s="42">
        <v>28537.349397590362</v>
      </c>
      <c r="L36" s="42">
        <v>1562.6506024096343</v>
      </c>
      <c r="M36" s="48">
        <f t="shared" si="0"/>
        <v>119809.63855421684</v>
      </c>
      <c r="N36" s="72">
        <v>71</v>
      </c>
      <c r="O36" s="70">
        <v>135299.99999999997</v>
      </c>
      <c r="P36" s="71">
        <f t="shared" si="1"/>
        <v>8641784.3373493962</v>
      </c>
    </row>
    <row r="37" spans="1:16" s="38" customFormat="1" ht="52.8" hidden="1">
      <c r="A37" s="109" t="s">
        <v>52</v>
      </c>
      <c r="B37" s="85" t="s">
        <v>90</v>
      </c>
      <c r="C37" s="42">
        <v>112844.82222222222</v>
      </c>
      <c r="D37" s="42">
        <v>7388.8888888888896</v>
      </c>
      <c r="E37" s="42">
        <v>74.074074074072627</v>
      </c>
      <c r="F37" s="42">
        <v>25096.296296296292</v>
      </c>
      <c r="G37" s="42">
        <v>5929.6296296296296</v>
      </c>
      <c r="H37" s="42">
        <v>933.33333333333348</v>
      </c>
      <c r="I37" s="42">
        <v>555.55555555555554</v>
      </c>
      <c r="J37" s="42">
        <v>185.18518518518516</v>
      </c>
      <c r="K37" s="42">
        <v>37704.955555555563</v>
      </c>
      <c r="L37" s="42">
        <v>778.07337394106207</v>
      </c>
      <c r="M37" s="48">
        <f t="shared" si="0"/>
        <v>191490.81411468185</v>
      </c>
      <c r="N37" s="72">
        <v>27</v>
      </c>
      <c r="O37" s="70">
        <v>139700</v>
      </c>
      <c r="P37" s="71">
        <f t="shared" si="1"/>
        <v>5309951.9810964102</v>
      </c>
    </row>
    <row r="38" spans="1:16" s="38" customFormat="1" ht="52.8" hidden="1">
      <c r="A38" s="109" t="s">
        <v>53</v>
      </c>
      <c r="B38" s="85" t="s">
        <v>90</v>
      </c>
      <c r="C38" s="42">
        <v>165503.73000000001</v>
      </c>
      <c r="D38" s="42">
        <v>6385</v>
      </c>
      <c r="E38" s="42">
        <v>99.999999999985434</v>
      </c>
      <c r="F38" s="42">
        <v>31535.000000000004</v>
      </c>
      <c r="G38" s="42">
        <v>8050.0000000000009</v>
      </c>
      <c r="H38" s="42">
        <v>1625</v>
      </c>
      <c r="I38" s="42">
        <v>1000</v>
      </c>
      <c r="J38" s="42">
        <v>250</v>
      </c>
      <c r="K38" s="42">
        <v>68973.45</v>
      </c>
      <c r="L38" s="42">
        <v>1371.9327032136164</v>
      </c>
      <c r="M38" s="48">
        <f t="shared" si="0"/>
        <v>284794.11270321358</v>
      </c>
      <c r="N38" s="72">
        <v>20</v>
      </c>
      <c r="O38" s="70">
        <v>109500</v>
      </c>
      <c r="P38" s="71">
        <f t="shared" si="1"/>
        <v>5805382.2540642712</v>
      </c>
    </row>
    <row r="39" spans="1:16" s="38" customFormat="1" ht="46.95" customHeight="1">
      <c r="A39" s="109" t="s">
        <v>54</v>
      </c>
      <c r="B39" s="85" t="s">
        <v>112</v>
      </c>
      <c r="C39" s="42">
        <v>145936.84210526317</v>
      </c>
      <c r="D39" s="42">
        <v>4710.5263157894733</v>
      </c>
      <c r="E39" s="42">
        <v>36.842105263138365</v>
      </c>
      <c r="F39" s="42">
        <v>5397.3684210526308</v>
      </c>
      <c r="G39" s="42">
        <v>731.57894736842115</v>
      </c>
      <c r="H39" s="42">
        <v>378.94736842105266</v>
      </c>
      <c r="I39" s="42">
        <v>228.94736842105263</v>
      </c>
      <c r="J39" s="42">
        <v>0</v>
      </c>
      <c r="K39" s="42">
        <v>63702.631578947359</v>
      </c>
      <c r="L39" s="42">
        <v>602.63157894738106</v>
      </c>
      <c r="M39" s="48">
        <f t="shared" si="0"/>
        <v>221726.31578947368</v>
      </c>
      <c r="N39" s="72">
        <v>40</v>
      </c>
      <c r="O39" s="70">
        <v>110600</v>
      </c>
      <c r="P39" s="71">
        <f t="shared" si="1"/>
        <v>8979652.6315789465</v>
      </c>
    </row>
    <row r="40" spans="1:16" s="38" customFormat="1" ht="52.8" hidden="1">
      <c r="A40" s="110" t="s">
        <v>64</v>
      </c>
      <c r="B40" s="111" t="s">
        <v>57</v>
      </c>
      <c r="C40" s="42">
        <v>400.20818001142209</v>
      </c>
      <c r="D40" s="75">
        <v>0</v>
      </c>
      <c r="E40" s="75">
        <v>2.8555111364934049</v>
      </c>
      <c r="F40" s="42">
        <v>0</v>
      </c>
      <c r="G40" s="75">
        <v>7.9954311821816111</v>
      </c>
      <c r="H40" s="75">
        <v>0</v>
      </c>
      <c r="I40" s="75">
        <v>8.5665334094802965</v>
      </c>
      <c r="J40" s="75">
        <v>0</v>
      </c>
      <c r="K40" s="75">
        <v>2187.2556020559678</v>
      </c>
      <c r="L40" s="75">
        <v>1.884637350085594</v>
      </c>
      <c r="M40" s="48">
        <f t="shared" si="0"/>
        <v>2608.7658951456306</v>
      </c>
      <c r="N40" s="69">
        <v>1751</v>
      </c>
      <c r="O40" s="70">
        <v>4300</v>
      </c>
      <c r="P40" s="71">
        <f t="shared" si="1"/>
        <v>4572249.0823999988</v>
      </c>
    </row>
    <row r="41" spans="1:16" s="38" customFormat="1" ht="25.2" customHeight="1">
      <c r="A41" s="110" t="s">
        <v>81</v>
      </c>
      <c r="B41" s="92" t="s">
        <v>91</v>
      </c>
      <c r="C41" s="42">
        <v>4026.6816901408438</v>
      </c>
      <c r="D41" s="42">
        <v>11.267605633802818</v>
      </c>
      <c r="E41" s="42">
        <v>14.088262910798163</v>
      </c>
      <c r="F41" s="42">
        <v>525.74835680751175</v>
      </c>
      <c r="G41" s="42">
        <v>117.82910798122066</v>
      </c>
      <c r="H41" s="42">
        <v>113.98685446009389</v>
      </c>
      <c r="I41" s="42">
        <v>16.809859154929576</v>
      </c>
      <c r="J41" s="42">
        <v>0</v>
      </c>
      <c r="K41" s="42">
        <v>5028.1690140845067</v>
      </c>
      <c r="L41" s="42">
        <v>51.71032863849814</v>
      </c>
      <c r="M41" s="48">
        <f t="shared" si="0"/>
        <v>9906.2910798122066</v>
      </c>
      <c r="N41" s="69">
        <v>654</v>
      </c>
      <c r="O41" s="70">
        <v>881300</v>
      </c>
      <c r="P41" s="71">
        <f t="shared" si="1"/>
        <v>7360014.3661971828</v>
      </c>
    </row>
    <row r="42" spans="1:16" s="38" customFormat="1" ht="66" hidden="1">
      <c r="A42" s="112" t="s">
        <v>73</v>
      </c>
      <c r="B42" s="94" t="s">
        <v>92</v>
      </c>
      <c r="C42" s="42"/>
      <c r="D42" s="42"/>
      <c r="E42" s="113"/>
      <c r="F42" s="68"/>
      <c r="G42" s="68"/>
      <c r="H42" s="68"/>
      <c r="I42" s="68"/>
      <c r="J42" s="68"/>
      <c r="K42" s="68"/>
      <c r="L42" s="68"/>
      <c r="M42" s="48">
        <f t="shared" si="0"/>
        <v>0</v>
      </c>
      <c r="N42" s="69" t="e">
        <f>#REF!</f>
        <v>#REF!</v>
      </c>
      <c r="O42" s="70" t="e">
        <f>#REF!</f>
        <v>#REF!</v>
      </c>
      <c r="P42" s="71" t="e">
        <f t="shared" si="1"/>
        <v>#REF!</v>
      </c>
    </row>
    <row r="43" spans="1:16" s="38" customFormat="1" ht="37.950000000000003" customHeight="1">
      <c r="A43" s="114" t="s">
        <v>82</v>
      </c>
      <c r="B43" s="85" t="s">
        <v>125</v>
      </c>
      <c r="C43" s="42">
        <v>9879.3222424242431</v>
      </c>
      <c r="D43" s="42">
        <v>7.5757575757575761</v>
      </c>
      <c r="E43" s="42">
        <v>26.671181818179704</v>
      </c>
      <c r="F43" s="42">
        <v>282.23157575757574</v>
      </c>
      <c r="G43" s="42">
        <v>0.33609090909090911</v>
      </c>
      <c r="H43" s="42">
        <v>38.35912121212121</v>
      </c>
      <c r="I43" s="42">
        <v>26.671181818181815</v>
      </c>
      <c r="J43" s="42">
        <v>0</v>
      </c>
      <c r="K43" s="42">
        <v>6209.8784242424244</v>
      </c>
      <c r="L43" s="42">
        <v>18.484848484848953</v>
      </c>
      <c r="M43" s="48">
        <f t="shared" si="0"/>
        <v>16489.530424242424</v>
      </c>
      <c r="N43" s="72">
        <v>13600</v>
      </c>
      <c r="O43" s="40">
        <v>0</v>
      </c>
      <c r="P43" s="76">
        <v>4197003.2018737169</v>
      </c>
    </row>
    <row r="44" spans="1:16" s="38" customFormat="1" ht="37.950000000000003" customHeight="1">
      <c r="A44" s="114" t="s">
        <v>83</v>
      </c>
      <c r="B44" s="85" t="s">
        <v>125</v>
      </c>
      <c r="C44" s="42">
        <v>14270.13209090909</v>
      </c>
      <c r="D44" s="42">
        <v>7.5757575757575761</v>
      </c>
      <c r="E44" s="42">
        <v>37.596484848484053</v>
      </c>
      <c r="F44" s="42">
        <v>1354.8580303030301</v>
      </c>
      <c r="G44" s="42">
        <v>0.53278787878787881</v>
      </c>
      <c r="H44" s="42">
        <v>53.984999999999999</v>
      </c>
      <c r="I44" s="42">
        <v>37.535878787878787</v>
      </c>
      <c r="J44" s="42">
        <v>0</v>
      </c>
      <c r="K44" s="42">
        <v>8373.1282121212116</v>
      </c>
      <c r="L44" s="42">
        <v>26.811333333333096</v>
      </c>
      <c r="M44" s="48">
        <f t="shared" si="0"/>
        <v>24162.155575757577</v>
      </c>
      <c r="N44" s="72">
        <v>18900</v>
      </c>
      <c r="O44" s="77">
        <v>167.11199999999999</v>
      </c>
      <c r="P44" s="76">
        <v>5543542.4017759794</v>
      </c>
    </row>
    <row r="45" spans="1:16" s="38" customFormat="1" ht="36" customHeight="1">
      <c r="A45" s="114" t="s">
        <v>76</v>
      </c>
      <c r="B45" s="85" t="s">
        <v>126</v>
      </c>
      <c r="C45" s="42">
        <v>9060.2923870564337</v>
      </c>
      <c r="D45" s="42">
        <v>17.527059559168357</v>
      </c>
      <c r="E45" s="42">
        <v>29.525277473814548</v>
      </c>
      <c r="F45" s="42">
        <v>1308.7803501641392</v>
      </c>
      <c r="G45" s="42">
        <v>31.767156479599809</v>
      </c>
      <c r="H45" s="42">
        <v>42.463951852430817</v>
      </c>
      <c r="I45" s="42">
        <v>29.525277473815848</v>
      </c>
      <c r="J45" s="42">
        <v>0</v>
      </c>
      <c r="K45" s="42">
        <v>8750.6247303423461</v>
      </c>
      <c r="L45" s="42">
        <v>21.089479443489836</v>
      </c>
      <c r="M45" s="48">
        <f t="shared" si="0"/>
        <v>19291.595669845239</v>
      </c>
      <c r="N45" s="72">
        <v>21647</v>
      </c>
      <c r="O45" s="77">
        <v>542610.20799999998</v>
      </c>
      <c r="P45" s="76">
        <v>8317638.913854911</v>
      </c>
    </row>
    <row r="46" spans="1:16" s="38" customFormat="1" ht="11.25" hidden="1" customHeight="1">
      <c r="A46" s="115"/>
      <c r="B46" s="85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8">
        <f t="shared" si="0"/>
        <v>0</v>
      </c>
      <c r="N46" s="72"/>
      <c r="O46" s="40"/>
      <c r="P46" s="76"/>
    </row>
    <row r="47" spans="1:16" s="38" customFormat="1" ht="14.25" hidden="1" customHeight="1">
      <c r="A47" s="115"/>
      <c r="B47" s="85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8">
        <f t="shared" si="0"/>
        <v>0</v>
      </c>
      <c r="N47" s="72"/>
      <c r="O47" s="40"/>
      <c r="P47" s="76"/>
    </row>
    <row r="48" spans="1:16" s="38" customFormat="1" ht="25.5" hidden="1" customHeight="1">
      <c r="A48" s="145" t="s">
        <v>69</v>
      </c>
      <c r="B48" s="145"/>
      <c r="C48" s="42">
        <v>5960.6182957962237</v>
      </c>
      <c r="D48" s="73">
        <v>216.67405627556687</v>
      </c>
      <c r="E48" s="73">
        <v>184.90193912570163</v>
      </c>
      <c r="F48" s="42">
        <v>523.72488726663153</v>
      </c>
      <c r="G48" s="42">
        <v>90.427667135020826</v>
      </c>
      <c r="H48" s="42">
        <v>216.98148139938354</v>
      </c>
      <c r="I48" s="42">
        <v>129.31603689953656</v>
      </c>
      <c r="J48" s="42">
        <v>29.01884316277259</v>
      </c>
      <c r="K48" s="42">
        <v>3550.8911701908269</v>
      </c>
      <c r="L48" s="42">
        <v>676.61107072528307</v>
      </c>
      <c r="M48" s="48">
        <f t="shared" si="0"/>
        <v>11579.165447976948</v>
      </c>
      <c r="N48" s="72">
        <f>SUM(N49:N62)</f>
        <v>34392</v>
      </c>
      <c r="O48" s="74">
        <v>8348900</v>
      </c>
      <c r="P48" s="71">
        <f>SUM(P49:P62)</f>
        <v>13032251.069772147</v>
      </c>
    </row>
    <row r="49" spans="1:16" s="38" customFormat="1" ht="99" hidden="1" customHeight="1">
      <c r="A49" s="116" t="s">
        <v>70</v>
      </c>
      <c r="B49" s="85" t="s">
        <v>72</v>
      </c>
      <c r="C49" s="42">
        <v>4953.2930074214928</v>
      </c>
      <c r="D49" s="42">
        <v>216.43614460290385</v>
      </c>
      <c r="E49" s="42">
        <v>184.78208303816197</v>
      </c>
      <c r="F49" s="42">
        <v>193.57850467289722</v>
      </c>
      <c r="G49" s="42">
        <v>90.426791277258559</v>
      </c>
      <c r="H49" s="42">
        <v>216.85890470638969</v>
      </c>
      <c r="I49" s="42">
        <v>123.03426791277258</v>
      </c>
      <c r="J49" s="42">
        <v>29.01884316277259</v>
      </c>
      <c r="K49" s="42">
        <v>2880.8712088670914</v>
      </c>
      <c r="L49" s="42">
        <v>674.65068134890862</v>
      </c>
      <c r="M49" s="48">
        <f t="shared" si="0"/>
        <v>9562.9504370106497</v>
      </c>
      <c r="N49" s="72">
        <v>642</v>
      </c>
      <c r="O49" s="77">
        <v>509831.80799999996</v>
      </c>
      <c r="P49" s="76">
        <v>6649245.9885608377</v>
      </c>
    </row>
    <row r="50" spans="1:16" s="38" customFormat="1" ht="31.95" customHeight="1">
      <c r="A50" s="117" t="s">
        <v>70</v>
      </c>
      <c r="B50" s="81" t="s">
        <v>127</v>
      </c>
      <c r="C50" s="42">
        <v>971.17673145054016</v>
      </c>
      <c r="D50" s="42">
        <v>0</v>
      </c>
      <c r="E50" s="42">
        <v>0</v>
      </c>
      <c r="F50" s="42">
        <v>328.96228460127048</v>
      </c>
      <c r="G50" s="42">
        <v>0</v>
      </c>
      <c r="H50" s="42">
        <v>0</v>
      </c>
      <c r="I50" s="42">
        <v>6.1619056255422873</v>
      </c>
      <c r="J50" s="42">
        <v>0</v>
      </c>
      <c r="K50" s="42">
        <v>669.7691942703218</v>
      </c>
      <c r="L50" s="42">
        <v>1.7333440524649859</v>
      </c>
      <c r="M50" s="48">
        <f t="shared" si="0"/>
        <v>1977.8034600001397</v>
      </c>
      <c r="N50" s="72"/>
      <c r="O50" s="77"/>
      <c r="P50" s="76"/>
    </row>
    <row r="51" spans="1:16" s="38" customFormat="1" ht="47.4" customHeight="1">
      <c r="A51" s="118" t="s">
        <v>71</v>
      </c>
      <c r="B51" s="85" t="s">
        <v>128</v>
      </c>
      <c r="C51" s="42">
        <v>36.148556924190494</v>
      </c>
      <c r="D51" s="42">
        <v>0.23791167266301916</v>
      </c>
      <c r="E51" s="42">
        <v>0.11985608753965049</v>
      </c>
      <c r="F51" s="42">
        <v>1.1840979924637558</v>
      </c>
      <c r="G51" s="42">
        <v>8.7585776226058957E-4</v>
      </c>
      <c r="H51" s="42">
        <v>0.12257669299384751</v>
      </c>
      <c r="I51" s="42">
        <v>0.11986336122169473</v>
      </c>
      <c r="J51" s="42">
        <v>0</v>
      </c>
      <c r="K51" s="42">
        <v>0.25076705341366318</v>
      </c>
      <c r="L51" s="42">
        <v>0.22704532390947979</v>
      </c>
      <c r="M51" s="48">
        <f t="shared" si="0"/>
        <v>38.411550966157861</v>
      </c>
      <c r="N51" s="72">
        <v>33750</v>
      </c>
      <c r="O51" s="77">
        <v>0</v>
      </c>
      <c r="P51" s="76">
        <v>6383005.0812113099</v>
      </c>
    </row>
    <row r="52" spans="1:16" s="38" customFormat="1">
      <c r="B52" s="78"/>
      <c r="C52" s="79"/>
      <c r="D52" s="79"/>
      <c r="E52" s="79"/>
      <c r="F52" s="79"/>
      <c r="G52" s="79"/>
      <c r="H52" s="79"/>
      <c r="I52" s="79"/>
      <c r="J52" s="79"/>
      <c r="K52" s="79"/>
      <c r="L52" s="79"/>
      <c r="O52" s="79"/>
    </row>
    <row r="53" spans="1:16" s="38" customFormat="1">
      <c r="B53" s="78"/>
      <c r="C53" s="79"/>
      <c r="D53" s="79"/>
      <c r="E53" s="79"/>
      <c r="F53" s="79"/>
      <c r="G53" s="79"/>
      <c r="H53" s="79"/>
      <c r="I53" s="79"/>
      <c r="J53" s="79"/>
      <c r="K53" s="79"/>
      <c r="L53" s="79"/>
      <c r="O53" s="79"/>
    </row>
    <row r="54" spans="1:16" s="38" customFormat="1">
      <c r="B54" s="78"/>
      <c r="C54" s="79"/>
      <c r="D54" s="79"/>
      <c r="E54" s="79"/>
      <c r="F54" s="79"/>
      <c r="G54" s="79"/>
      <c r="H54" s="79"/>
      <c r="I54" s="79"/>
      <c r="J54" s="79"/>
      <c r="K54" s="79"/>
      <c r="L54" s="79"/>
      <c r="O54" s="79"/>
    </row>
    <row r="55" spans="1:16" s="38" customFormat="1">
      <c r="B55" s="78"/>
      <c r="C55" s="79"/>
      <c r="D55" s="79"/>
      <c r="E55" s="79"/>
      <c r="F55" s="79"/>
      <c r="G55" s="79"/>
      <c r="H55" s="79"/>
      <c r="I55" s="79"/>
      <c r="J55" s="79"/>
      <c r="K55" s="79"/>
      <c r="L55" s="79"/>
      <c r="O55" s="79"/>
    </row>
    <row r="56" spans="1:16" s="38" customFormat="1">
      <c r="B56" s="78"/>
      <c r="C56" s="79"/>
      <c r="D56" s="79"/>
      <c r="E56" s="79"/>
      <c r="F56" s="79"/>
      <c r="G56" s="79"/>
      <c r="H56" s="79"/>
      <c r="I56" s="79"/>
      <c r="J56" s="79"/>
      <c r="K56" s="79"/>
      <c r="L56" s="79"/>
      <c r="O56" s="79"/>
    </row>
    <row r="57" spans="1:16" s="38" customFormat="1">
      <c r="B57" s="78"/>
      <c r="C57" s="79"/>
      <c r="D57" s="79"/>
      <c r="E57" s="79"/>
      <c r="F57" s="79"/>
      <c r="G57" s="79"/>
      <c r="H57" s="79"/>
      <c r="I57" s="79"/>
      <c r="J57" s="79"/>
      <c r="K57" s="79"/>
      <c r="L57" s="79"/>
      <c r="O57" s="79"/>
    </row>
    <row r="58" spans="1:16" s="38" customFormat="1">
      <c r="B58" s="78"/>
      <c r="C58" s="79"/>
      <c r="D58" s="79"/>
      <c r="E58" s="79"/>
      <c r="F58" s="79"/>
      <c r="G58" s="79"/>
      <c r="H58" s="79"/>
      <c r="I58" s="79"/>
      <c r="J58" s="79"/>
      <c r="K58" s="79"/>
      <c r="L58" s="79"/>
      <c r="O58" s="79"/>
    </row>
    <row r="59" spans="1:16" s="38" customFormat="1">
      <c r="B59" s="78"/>
      <c r="C59" s="79"/>
      <c r="D59" s="79"/>
      <c r="E59" s="79"/>
      <c r="F59" s="79"/>
      <c r="G59" s="79"/>
      <c r="H59" s="79"/>
      <c r="I59" s="79"/>
      <c r="J59" s="79"/>
      <c r="K59" s="79"/>
      <c r="L59" s="79"/>
      <c r="O59" s="79"/>
    </row>
    <row r="60" spans="1:16" s="38" customFormat="1">
      <c r="B60" s="78"/>
      <c r="C60" s="79"/>
      <c r="D60" s="79"/>
      <c r="E60" s="79"/>
      <c r="F60" s="79"/>
      <c r="G60" s="79"/>
      <c r="H60" s="79"/>
      <c r="I60" s="79"/>
      <c r="J60" s="79"/>
      <c r="K60" s="79"/>
      <c r="L60" s="79"/>
      <c r="O60" s="79"/>
    </row>
    <row r="61" spans="1:16" s="38" customFormat="1">
      <c r="B61" s="78"/>
      <c r="C61" s="79"/>
      <c r="D61" s="79"/>
      <c r="E61" s="79"/>
      <c r="F61" s="79"/>
      <c r="G61" s="79"/>
      <c r="H61" s="79"/>
      <c r="I61" s="79"/>
      <c r="J61" s="79"/>
      <c r="K61" s="79"/>
      <c r="L61" s="79"/>
      <c r="O61" s="79"/>
    </row>
    <row r="62" spans="1:16" s="38" customFormat="1">
      <c r="B62" s="78"/>
      <c r="C62" s="79"/>
      <c r="D62" s="79"/>
      <c r="E62" s="79"/>
      <c r="F62" s="79"/>
      <c r="G62" s="79"/>
      <c r="H62" s="79"/>
      <c r="I62" s="79"/>
      <c r="J62" s="79"/>
      <c r="K62" s="79"/>
      <c r="L62" s="79"/>
      <c r="O62" s="79"/>
    </row>
    <row r="63" spans="1:16" s="38" customFormat="1">
      <c r="B63" s="78"/>
      <c r="C63" s="79"/>
      <c r="D63" s="79"/>
      <c r="E63" s="79"/>
      <c r="F63" s="79"/>
      <c r="G63" s="79"/>
      <c r="H63" s="79"/>
      <c r="I63" s="79"/>
      <c r="J63" s="79"/>
      <c r="K63" s="79"/>
      <c r="L63" s="79"/>
      <c r="O63" s="79"/>
    </row>
    <row r="64" spans="1:16" s="38" customFormat="1">
      <c r="B64" s="78"/>
      <c r="C64" s="79"/>
      <c r="D64" s="79"/>
      <c r="E64" s="79"/>
      <c r="F64" s="79"/>
      <c r="G64" s="79"/>
      <c r="H64" s="79"/>
      <c r="I64" s="79"/>
      <c r="J64" s="79"/>
      <c r="K64" s="79"/>
      <c r="L64" s="79"/>
      <c r="O64" s="79"/>
    </row>
    <row r="65" spans="2:15" s="38" customFormat="1">
      <c r="B65" s="78"/>
      <c r="C65" s="79"/>
      <c r="D65" s="79"/>
      <c r="E65" s="79"/>
      <c r="F65" s="79"/>
      <c r="G65" s="79"/>
      <c r="H65" s="79"/>
      <c r="I65" s="79"/>
      <c r="J65" s="79"/>
      <c r="K65" s="79"/>
      <c r="L65" s="79"/>
      <c r="O65" s="79"/>
    </row>
    <row r="66" spans="2:15" s="38" customFormat="1">
      <c r="B66" s="78"/>
      <c r="C66" s="79"/>
      <c r="D66" s="79"/>
      <c r="E66" s="79"/>
      <c r="F66" s="79"/>
      <c r="G66" s="79"/>
      <c r="H66" s="79"/>
      <c r="I66" s="79"/>
      <c r="J66" s="79"/>
      <c r="K66" s="79"/>
      <c r="L66" s="79"/>
      <c r="O66" s="79"/>
    </row>
    <row r="67" spans="2:15" s="38" customFormat="1">
      <c r="B67" s="78"/>
      <c r="C67" s="79"/>
      <c r="D67" s="79"/>
      <c r="E67" s="79"/>
      <c r="F67" s="79"/>
      <c r="G67" s="79"/>
      <c r="H67" s="79"/>
      <c r="I67" s="79"/>
      <c r="J67" s="79"/>
      <c r="K67" s="79"/>
      <c r="L67" s="79"/>
      <c r="O67" s="79"/>
    </row>
    <row r="68" spans="2:15" s="38" customFormat="1">
      <c r="B68" s="78"/>
      <c r="C68" s="79"/>
      <c r="D68" s="79"/>
      <c r="E68" s="79"/>
      <c r="F68" s="79"/>
      <c r="G68" s="79"/>
      <c r="H68" s="79"/>
      <c r="I68" s="79"/>
      <c r="J68" s="79"/>
      <c r="K68" s="79"/>
      <c r="L68" s="79"/>
      <c r="O68" s="79"/>
    </row>
    <row r="69" spans="2:15" s="38" customFormat="1">
      <c r="B69" s="78"/>
      <c r="C69" s="79"/>
      <c r="D69" s="79"/>
      <c r="E69" s="79"/>
      <c r="F69" s="79"/>
      <c r="G69" s="79"/>
      <c r="H69" s="79"/>
      <c r="I69" s="79"/>
      <c r="J69" s="79"/>
      <c r="K69" s="79"/>
      <c r="L69" s="79"/>
      <c r="O69" s="79"/>
    </row>
    <row r="70" spans="2:15" s="38" customFormat="1">
      <c r="B70" s="78"/>
      <c r="C70" s="79"/>
      <c r="D70" s="79"/>
      <c r="E70" s="79"/>
      <c r="F70" s="79"/>
      <c r="G70" s="79"/>
      <c r="H70" s="79"/>
      <c r="I70" s="79"/>
      <c r="J70" s="79"/>
      <c r="K70" s="79"/>
      <c r="L70" s="79"/>
      <c r="O70" s="79"/>
    </row>
    <row r="71" spans="2:15" s="38" customFormat="1">
      <c r="B71" s="78"/>
      <c r="C71" s="79"/>
      <c r="D71" s="79"/>
      <c r="E71" s="79"/>
      <c r="F71" s="79"/>
      <c r="G71" s="79"/>
      <c r="H71" s="79"/>
      <c r="I71" s="79"/>
      <c r="J71" s="79"/>
      <c r="K71" s="79"/>
      <c r="L71" s="79"/>
      <c r="O71" s="79"/>
    </row>
    <row r="72" spans="2:15" s="38" customFormat="1">
      <c r="B72" s="78"/>
      <c r="C72" s="79"/>
      <c r="D72" s="79"/>
      <c r="E72" s="79"/>
      <c r="F72" s="79"/>
      <c r="G72" s="79"/>
      <c r="H72" s="79"/>
      <c r="I72" s="79"/>
      <c r="J72" s="79"/>
      <c r="K72" s="79"/>
      <c r="L72" s="79"/>
      <c r="O72" s="79"/>
    </row>
    <row r="73" spans="2:15" s="38" customFormat="1">
      <c r="B73" s="78"/>
      <c r="C73" s="79"/>
      <c r="D73" s="79"/>
      <c r="E73" s="79"/>
      <c r="F73" s="79"/>
      <c r="G73" s="79"/>
      <c r="H73" s="79"/>
      <c r="I73" s="79"/>
      <c r="J73" s="79"/>
      <c r="K73" s="79"/>
      <c r="L73" s="79"/>
      <c r="O73" s="79"/>
    </row>
    <row r="74" spans="2:15" s="38" customFormat="1">
      <c r="B74" s="78"/>
      <c r="C74" s="79"/>
      <c r="D74" s="79"/>
      <c r="E74" s="79"/>
      <c r="F74" s="79"/>
      <c r="G74" s="79"/>
      <c r="H74" s="79"/>
      <c r="I74" s="79"/>
      <c r="J74" s="79"/>
      <c r="K74" s="79"/>
      <c r="L74" s="79"/>
      <c r="O74" s="79"/>
    </row>
    <row r="75" spans="2:15" s="38" customFormat="1">
      <c r="B75" s="78"/>
      <c r="C75" s="79"/>
      <c r="D75" s="79"/>
      <c r="E75" s="79"/>
      <c r="F75" s="79"/>
      <c r="G75" s="79"/>
      <c r="H75" s="79"/>
      <c r="I75" s="79"/>
      <c r="J75" s="79"/>
      <c r="K75" s="79"/>
      <c r="L75" s="79"/>
      <c r="O75" s="79"/>
    </row>
    <row r="76" spans="2:15" s="38" customFormat="1">
      <c r="B76" s="78"/>
      <c r="C76" s="79"/>
      <c r="D76" s="79"/>
      <c r="E76" s="79"/>
      <c r="F76" s="79"/>
      <c r="G76" s="79"/>
      <c r="H76" s="79"/>
      <c r="I76" s="79"/>
      <c r="J76" s="79"/>
      <c r="K76" s="79"/>
      <c r="L76" s="79"/>
      <c r="O76" s="79"/>
    </row>
    <row r="77" spans="2:15" s="38" customFormat="1">
      <c r="B77" s="78"/>
      <c r="C77" s="79"/>
      <c r="D77" s="79"/>
      <c r="E77" s="79"/>
      <c r="F77" s="79"/>
      <c r="G77" s="79"/>
      <c r="H77" s="79"/>
      <c r="I77" s="79"/>
      <c r="J77" s="79"/>
      <c r="K77" s="79"/>
      <c r="L77" s="79"/>
      <c r="O77" s="79"/>
    </row>
    <row r="78" spans="2:15" s="38" customFormat="1">
      <c r="B78" s="78"/>
      <c r="C78" s="79"/>
    </row>
    <row r="79" spans="2:15" s="38" customFormat="1">
      <c r="B79" s="78"/>
      <c r="C79" s="79"/>
    </row>
    <row r="80" spans="2:15" s="38" customFormat="1">
      <c r="B80" s="78"/>
      <c r="C80" s="79"/>
    </row>
    <row r="81" spans="2:3" s="38" customFormat="1">
      <c r="B81" s="78"/>
      <c r="C81" s="79"/>
    </row>
    <row r="82" spans="2:3" s="38" customFormat="1">
      <c r="B82" s="78"/>
      <c r="C82" s="79"/>
    </row>
    <row r="83" spans="2:3" s="38" customFormat="1">
      <c r="B83" s="78"/>
      <c r="C83" s="79"/>
    </row>
    <row r="84" spans="2:3" s="38" customFormat="1">
      <c r="B84" s="78"/>
      <c r="C84" s="79"/>
    </row>
    <row r="85" spans="2:3" s="38" customFormat="1">
      <c r="B85" s="78"/>
      <c r="C85" s="79"/>
    </row>
    <row r="86" spans="2:3" s="38" customFormat="1">
      <c r="B86" s="78"/>
      <c r="C86" s="79"/>
    </row>
    <row r="87" spans="2:3" s="38" customFormat="1">
      <c r="B87" s="78"/>
      <c r="C87" s="79"/>
    </row>
    <row r="88" spans="2:3" s="38" customFormat="1">
      <c r="B88" s="78"/>
      <c r="C88" s="79"/>
    </row>
    <row r="89" spans="2:3" s="38" customFormat="1">
      <c r="B89" s="78"/>
      <c r="C89" s="79"/>
    </row>
    <row r="90" spans="2:3" s="38" customFormat="1">
      <c r="B90" s="78"/>
      <c r="C90" s="79"/>
    </row>
    <row r="91" spans="2:3" s="38" customFormat="1">
      <c r="B91" s="78"/>
      <c r="C91" s="79"/>
    </row>
    <row r="92" spans="2:3" s="38" customFormat="1">
      <c r="B92" s="78"/>
      <c r="C92" s="79"/>
    </row>
    <row r="93" spans="2:3" s="38" customFormat="1">
      <c r="B93" s="78"/>
      <c r="C93" s="79"/>
    </row>
    <row r="94" spans="2:3" s="38" customFormat="1">
      <c r="B94" s="78"/>
      <c r="C94" s="79"/>
    </row>
    <row r="95" spans="2:3" s="38" customFormat="1">
      <c r="B95" s="78"/>
      <c r="C95" s="79"/>
    </row>
    <row r="96" spans="2:3" s="38" customFormat="1">
      <c r="B96" s="78"/>
      <c r="C96" s="79"/>
    </row>
    <row r="97" spans="2:3" s="38" customFormat="1">
      <c r="B97" s="78"/>
      <c r="C97" s="79"/>
    </row>
    <row r="98" spans="2:3" s="38" customFormat="1">
      <c r="B98" s="78"/>
      <c r="C98" s="79"/>
    </row>
    <row r="99" spans="2:3" s="38" customFormat="1">
      <c r="B99" s="78"/>
      <c r="C99" s="79"/>
    </row>
    <row r="100" spans="2:3" s="38" customFormat="1">
      <c r="B100" s="78"/>
      <c r="C100" s="79"/>
    </row>
    <row r="101" spans="2:3" s="38" customFormat="1">
      <c r="B101" s="78"/>
      <c r="C101" s="79"/>
    </row>
    <row r="102" spans="2:3" s="38" customFormat="1">
      <c r="B102" s="78"/>
      <c r="C102" s="79"/>
    </row>
    <row r="103" spans="2:3" s="38" customFormat="1">
      <c r="B103" s="78"/>
      <c r="C103" s="79"/>
    </row>
    <row r="104" spans="2:3" s="38" customFormat="1">
      <c r="B104" s="78"/>
      <c r="C104" s="79"/>
    </row>
    <row r="105" spans="2:3" s="38" customFormat="1">
      <c r="B105" s="78"/>
      <c r="C105" s="79"/>
    </row>
    <row r="106" spans="2:3" s="38" customFormat="1">
      <c r="B106" s="78"/>
      <c r="C106" s="79"/>
    </row>
    <row r="107" spans="2:3" s="38" customFormat="1">
      <c r="B107" s="78"/>
      <c r="C107" s="79"/>
    </row>
    <row r="108" spans="2:3" s="38" customFormat="1">
      <c r="B108" s="78"/>
      <c r="C108" s="79"/>
    </row>
    <row r="109" spans="2:3" s="38" customFormat="1">
      <c r="B109" s="78"/>
      <c r="C109" s="79"/>
    </row>
    <row r="110" spans="2:3" s="38" customFormat="1">
      <c r="B110" s="78"/>
      <c r="C110" s="79"/>
    </row>
    <row r="111" spans="2:3" s="38" customFormat="1">
      <c r="B111" s="78"/>
      <c r="C111" s="79"/>
    </row>
    <row r="112" spans="2:3" s="38" customFormat="1">
      <c r="B112" s="78"/>
      <c r="C112" s="79"/>
    </row>
    <row r="113" spans="2:3" s="38" customFormat="1">
      <c r="B113" s="78"/>
      <c r="C113" s="79"/>
    </row>
    <row r="114" spans="2:3" s="38" customFormat="1">
      <c r="B114" s="78"/>
      <c r="C114" s="79"/>
    </row>
    <row r="115" spans="2:3" s="38" customFormat="1">
      <c r="B115" s="78"/>
      <c r="C115" s="79"/>
    </row>
    <row r="116" spans="2:3" s="38" customFormat="1">
      <c r="B116" s="78"/>
      <c r="C116" s="79"/>
    </row>
    <row r="117" spans="2:3" s="38" customFormat="1">
      <c r="B117" s="78"/>
      <c r="C117" s="79"/>
    </row>
    <row r="118" spans="2:3" s="38" customFormat="1">
      <c r="B118" s="78"/>
      <c r="C118" s="79"/>
    </row>
    <row r="119" spans="2:3" s="38" customFormat="1">
      <c r="B119" s="78"/>
      <c r="C119" s="79"/>
    </row>
    <row r="120" spans="2:3" s="38" customFormat="1">
      <c r="B120" s="78"/>
      <c r="C120" s="79"/>
    </row>
    <row r="121" spans="2:3" s="38" customFormat="1">
      <c r="B121" s="78"/>
      <c r="C121" s="79"/>
    </row>
    <row r="122" spans="2:3" s="38" customFormat="1">
      <c r="B122" s="78"/>
      <c r="C122" s="79"/>
    </row>
    <row r="123" spans="2:3" s="38" customFormat="1">
      <c r="B123" s="78"/>
      <c r="C123" s="79"/>
    </row>
    <row r="124" spans="2:3" s="38" customFormat="1">
      <c r="B124" s="78"/>
      <c r="C124" s="79"/>
    </row>
    <row r="125" spans="2:3" s="38" customFormat="1">
      <c r="B125" s="78"/>
      <c r="C125" s="79"/>
    </row>
    <row r="126" spans="2:3" s="38" customFormat="1">
      <c r="B126" s="78"/>
      <c r="C126" s="79"/>
    </row>
    <row r="127" spans="2:3" s="38" customFormat="1">
      <c r="B127" s="78"/>
      <c r="C127" s="79"/>
    </row>
    <row r="128" spans="2:3" s="38" customFormat="1">
      <c r="B128" s="78"/>
      <c r="C128" s="79"/>
    </row>
    <row r="129" spans="2:3" s="38" customFormat="1">
      <c r="B129" s="78"/>
      <c r="C129" s="79"/>
    </row>
    <row r="130" spans="2:3" s="38" customFormat="1">
      <c r="B130" s="78"/>
      <c r="C130" s="79"/>
    </row>
    <row r="131" spans="2:3">
      <c r="C131" s="34"/>
    </row>
    <row r="132" spans="2:3">
      <c r="C132" s="34"/>
    </row>
    <row r="133" spans="2:3">
      <c r="C133" s="34"/>
    </row>
    <row r="134" spans="2:3">
      <c r="C134" s="34"/>
    </row>
    <row r="135" spans="2:3">
      <c r="C135" s="34"/>
    </row>
    <row r="136" spans="2:3">
      <c r="C136" s="34"/>
    </row>
    <row r="137" spans="2:3">
      <c r="C137" s="34"/>
    </row>
    <row r="138" spans="2:3">
      <c r="C138" s="34"/>
    </row>
    <row r="139" spans="2:3">
      <c r="C139" s="34"/>
    </row>
    <row r="140" spans="2:3">
      <c r="C140" s="34"/>
    </row>
    <row r="141" spans="2:3">
      <c r="C141" s="34"/>
    </row>
    <row r="142" spans="2:3">
      <c r="C142" s="34"/>
    </row>
    <row r="143" spans="2:3">
      <c r="C143" s="34"/>
    </row>
    <row r="144" spans="2:3">
      <c r="C144" s="34"/>
    </row>
    <row r="145" spans="3:3">
      <c r="C145" s="34"/>
    </row>
    <row r="146" spans="3:3">
      <c r="C146" s="34"/>
    </row>
    <row r="147" spans="3:3">
      <c r="C147" s="34"/>
    </row>
    <row r="148" spans="3:3">
      <c r="C148" s="34"/>
    </row>
    <row r="149" spans="3:3">
      <c r="C149" s="34"/>
    </row>
    <row r="150" spans="3:3">
      <c r="C150" s="34"/>
    </row>
    <row r="151" spans="3:3">
      <c r="C151" s="34"/>
    </row>
    <row r="152" spans="3:3">
      <c r="C152" s="34"/>
    </row>
    <row r="153" spans="3:3">
      <c r="C153" s="34"/>
    </row>
    <row r="154" spans="3:3">
      <c r="C154" s="34"/>
    </row>
    <row r="155" spans="3:3">
      <c r="C155" s="34"/>
    </row>
    <row r="156" spans="3:3">
      <c r="C156" s="34"/>
    </row>
    <row r="157" spans="3:3">
      <c r="C157" s="34"/>
    </row>
    <row r="158" spans="3:3">
      <c r="C158" s="34"/>
    </row>
    <row r="159" spans="3:3">
      <c r="C159" s="34"/>
    </row>
    <row r="160" spans="3:3">
      <c r="C160" s="34"/>
    </row>
  </sheetData>
  <mergeCells count="17">
    <mergeCell ref="K1:M1"/>
    <mergeCell ref="K2:M2"/>
    <mergeCell ref="K3:M3"/>
    <mergeCell ref="K4:M4"/>
    <mergeCell ref="N12:N13"/>
    <mergeCell ref="O12:O13"/>
    <mergeCell ref="P12:P13"/>
    <mergeCell ref="A15:B15"/>
    <mergeCell ref="A22:B22"/>
    <mergeCell ref="C12:E12"/>
    <mergeCell ref="F12:L12"/>
    <mergeCell ref="A48:B48"/>
    <mergeCell ref="A5:M5"/>
    <mergeCell ref="A6:M6"/>
    <mergeCell ref="A12:A13"/>
    <mergeCell ref="B12:B13"/>
    <mergeCell ref="M12:M13"/>
  </mergeCells>
  <conditionalFormatting sqref="A16:A21 A23:A39 A46:A47 A44">
    <cfRule type="expression" dxfId="1" priority="4" stopIfTrue="1">
      <formula>RIGHT(#REF!,2)="00"</formula>
    </cfRule>
  </conditionalFormatting>
  <pageMargins left="0.28999999999999998" right="0.2" top="0.22" bottom="0.21" header="0.17" footer="0.17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J52"/>
  <sheetViews>
    <sheetView view="pageBreakPreview" zoomScaleNormal="96" zoomScaleSheetLayoutView="100" workbookViewId="0">
      <pane xSplit="2" ySplit="16" topLeftCell="C36" activePane="bottomRight" state="frozen"/>
      <selection pane="topRight" activeCell="C1" sqref="C1"/>
      <selection pane="bottomLeft" activeCell="A3" sqref="A3"/>
      <selection pane="bottomRight" activeCell="F22" sqref="F22"/>
    </sheetView>
  </sheetViews>
  <sheetFormatPr defaultColWidth="8.88671875" defaultRowHeight="13.2"/>
  <cols>
    <col min="1" max="1" width="38.6640625" style="23" customWidth="1"/>
    <col min="2" max="2" width="43.5546875" style="23" customWidth="1"/>
    <col min="3" max="3" width="15.33203125" style="23" customWidth="1"/>
    <col min="4" max="4" width="0.109375" style="23" hidden="1" customWidth="1"/>
    <col min="5" max="5" width="16.5546875" style="23" hidden="1" customWidth="1"/>
    <col min="6" max="6" width="13.33203125" style="23" customWidth="1"/>
    <col min="7" max="7" width="15.5546875" style="23" hidden="1" customWidth="1"/>
    <col min="8" max="8" width="16" style="23" hidden="1" customWidth="1"/>
    <col min="9" max="9" width="11.88671875" style="23" customWidth="1"/>
    <col min="10" max="10" width="12.88671875" style="23" customWidth="1"/>
    <col min="11" max="16384" width="8.88671875" style="23"/>
  </cols>
  <sheetData>
    <row r="1" spans="1:10">
      <c r="C1" s="147" t="s">
        <v>108</v>
      </c>
      <c r="D1" s="147"/>
      <c r="E1" s="147"/>
      <c r="F1" s="147"/>
      <c r="G1" s="147"/>
      <c r="H1" s="147"/>
      <c r="I1" s="147"/>
      <c r="J1" s="147"/>
    </row>
    <row r="2" spans="1:10" ht="15.6">
      <c r="A2" s="28"/>
      <c r="C2" s="147" t="s">
        <v>95</v>
      </c>
      <c r="D2" s="147"/>
      <c r="E2" s="147"/>
      <c r="F2" s="147"/>
      <c r="G2" s="147"/>
      <c r="H2" s="147"/>
      <c r="I2" s="147"/>
      <c r="J2" s="147"/>
    </row>
    <row r="3" spans="1:10" ht="15.6">
      <c r="A3" s="28"/>
      <c r="C3" s="147" t="s">
        <v>80</v>
      </c>
      <c r="D3" s="147"/>
      <c r="E3" s="147"/>
      <c r="F3" s="147"/>
      <c r="G3" s="147"/>
      <c r="H3" s="147"/>
      <c r="I3" s="147"/>
      <c r="J3" s="147"/>
    </row>
    <row r="4" spans="1:10" ht="15.6">
      <c r="A4" s="28"/>
      <c r="C4" s="147" t="str">
        <f>'БНЗ 2021'!K4</f>
        <v>от "__" ___________ 20___г. №______</v>
      </c>
      <c r="D4" s="147"/>
      <c r="E4" s="147"/>
      <c r="F4" s="147"/>
      <c r="G4" s="147"/>
      <c r="H4" s="147"/>
      <c r="I4" s="147"/>
      <c r="J4" s="147"/>
    </row>
    <row r="5" spans="1:10" ht="15.6" hidden="1">
      <c r="A5" s="28"/>
    </row>
    <row r="6" spans="1:10" ht="15.6" hidden="1">
      <c r="A6" s="28"/>
    </row>
    <row r="7" spans="1:10" ht="15.6" hidden="1">
      <c r="A7" s="28"/>
    </row>
    <row r="8" spans="1:10" ht="15.6" hidden="1">
      <c r="A8" s="28"/>
    </row>
    <row r="9" spans="1:10" ht="13.5" customHeight="1">
      <c r="A9" s="28"/>
    </row>
    <row r="10" spans="1:10">
      <c r="A10" s="148" t="s">
        <v>118</v>
      </c>
      <c r="B10" s="148"/>
      <c r="C10" s="148"/>
      <c r="D10" s="148"/>
      <c r="E10" s="148"/>
      <c r="F10" s="148"/>
      <c r="G10" s="148"/>
      <c r="H10" s="148"/>
      <c r="I10" s="148"/>
      <c r="J10" s="148"/>
    </row>
    <row r="11" spans="1:10" ht="13.95" hidden="1" customHeight="1">
      <c r="A11" s="43"/>
      <c r="D11" s="50" t="s">
        <v>65</v>
      </c>
    </row>
    <row r="12" spans="1:10" ht="13.95" hidden="1" customHeight="1">
      <c r="A12" s="43"/>
    </row>
    <row r="13" spans="1:10" ht="13.95" hidden="1" customHeight="1"/>
    <row r="14" spans="1:10">
      <c r="A14" s="149" t="s">
        <v>123</v>
      </c>
      <c r="B14" s="149"/>
      <c r="C14" s="149"/>
      <c r="D14" s="149"/>
      <c r="E14" s="149"/>
      <c r="F14" s="149"/>
      <c r="G14" s="149"/>
      <c r="H14" s="149"/>
      <c r="I14" s="149"/>
      <c r="J14" s="149"/>
    </row>
    <row r="15" spans="1:10" ht="34.200000000000003" customHeight="1">
      <c r="A15" s="135" t="s">
        <v>27</v>
      </c>
      <c r="B15" s="135" t="s">
        <v>63</v>
      </c>
      <c r="C15" s="135" t="s">
        <v>94</v>
      </c>
      <c r="D15" s="80" t="s">
        <v>60</v>
      </c>
      <c r="E15" s="80" t="s">
        <v>84</v>
      </c>
      <c r="F15" s="135" t="s">
        <v>96</v>
      </c>
      <c r="G15" s="135"/>
      <c r="H15" s="135"/>
      <c r="I15" s="135"/>
      <c r="J15" s="135"/>
    </row>
    <row r="16" spans="1:10" ht="22.95" customHeight="1">
      <c r="A16" s="135"/>
      <c r="B16" s="135"/>
      <c r="C16" s="135"/>
      <c r="D16" s="66">
        <v>4</v>
      </c>
      <c r="E16" s="66">
        <v>4</v>
      </c>
      <c r="F16" s="83" t="s">
        <v>98</v>
      </c>
      <c r="G16" s="83" t="s">
        <v>111</v>
      </c>
      <c r="H16" s="70" t="s">
        <v>93</v>
      </c>
      <c r="I16" s="83" t="s">
        <v>111</v>
      </c>
      <c r="J16" s="83" t="s">
        <v>124</v>
      </c>
    </row>
    <row r="17" spans="1:10" s="38" customFormat="1" ht="33">
      <c r="A17" s="84" t="s">
        <v>31</v>
      </c>
      <c r="B17" s="81" t="s">
        <v>131</v>
      </c>
      <c r="C17" s="86" t="s">
        <v>59</v>
      </c>
      <c r="D17" s="87" t="s">
        <v>78</v>
      </c>
      <c r="E17" s="42">
        <f>' БНЗ 2019'!M14</f>
        <v>60451.077245363544</v>
      </c>
      <c r="F17" s="42">
        <v>0.84</v>
      </c>
      <c r="G17" s="42">
        <v>1</v>
      </c>
      <c r="H17" s="48">
        <f t="shared" ref="H17:H39" si="0">E17*F17*G17</f>
        <v>50778.904886105374</v>
      </c>
      <c r="I17" s="66">
        <v>0.84</v>
      </c>
      <c r="J17" s="66">
        <v>0.85</v>
      </c>
    </row>
    <row r="18" spans="1:10" s="38" customFormat="1" ht="33">
      <c r="A18" s="84" t="s">
        <v>32</v>
      </c>
      <c r="B18" s="81" t="s">
        <v>131</v>
      </c>
      <c r="C18" s="86" t="s">
        <v>59</v>
      </c>
      <c r="D18" s="87" t="s">
        <v>78</v>
      </c>
      <c r="E18" s="42">
        <f>E17</f>
        <v>60451.077245363544</v>
      </c>
      <c r="F18" s="42">
        <v>1.06</v>
      </c>
      <c r="G18" s="42">
        <v>1</v>
      </c>
      <c r="H18" s="48">
        <f t="shared" si="0"/>
        <v>64078.141880085357</v>
      </c>
      <c r="I18" s="66">
        <v>1.07</v>
      </c>
      <c r="J18" s="66">
        <v>1.0900000000000001</v>
      </c>
    </row>
    <row r="19" spans="1:10" s="38" customFormat="1" ht="33">
      <c r="A19" s="88" t="s">
        <v>33</v>
      </c>
      <c r="B19" s="81" t="s">
        <v>131</v>
      </c>
      <c r="C19" s="86" t="s">
        <v>59</v>
      </c>
      <c r="D19" s="87" t="s">
        <v>78</v>
      </c>
      <c r="E19" s="42">
        <f>E17</f>
        <v>60451.077245363544</v>
      </c>
      <c r="F19" s="42">
        <v>1.0900000000000001</v>
      </c>
      <c r="G19" s="42">
        <v>1</v>
      </c>
      <c r="H19" s="48">
        <f t="shared" si="0"/>
        <v>65891.674197446264</v>
      </c>
      <c r="I19" s="66">
        <v>1.07</v>
      </c>
      <c r="J19" s="66">
        <v>1.05</v>
      </c>
    </row>
    <row r="20" spans="1:10" s="38" customFormat="1" ht="33">
      <c r="A20" s="88" t="s">
        <v>34</v>
      </c>
      <c r="B20" s="81" t="s">
        <v>131</v>
      </c>
      <c r="C20" s="86" t="s">
        <v>59</v>
      </c>
      <c r="D20" s="87" t="s">
        <v>78</v>
      </c>
      <c r="E20" s="42">
        <f>E17</f>
        <v>60451.077245363544</v>
      </c>
      <c r="F20" s="42">
        <v>1.17</v>
      </c>
      <c r="G20" s="42">
        <v>1</v>
      </c>
      <c r="H20" s="48">
        <f t="shared" si="0"/>
        <v>70727.760377075349</v>
      </c>
      <c r="I20" s="66">
        <v>1.1399999999999999</v>
      </c>
      <c r="J20" s="66">
        <v>1.1499999999999999</v>
      </c>
    </row>
    <row r="21" spans="1:10" s="38" customFormat="1" ht="33">
      <c r="A21" s="88" t="s">
        <v>35</v>
      </c>
      <c r="B21" s="81" t="s">
        <v>131</v>
      </c>
      <c r="C21" s="86" t="s">
        <v>59</v>
      </c>
      <c r="D21" s="87" t="s">
        <v>78</v>
      </c>
      <c r="E21" s="42">
        <f>E17</f>
        <v>60451.077245363544</v>
      </c>
      <c r="F21" s="42">
        <v>0.92</v>
      </c>
      <c r="G21" s="42">
        <v>1</v>
      </c>
      <c r="H21" s="48">
        <f t="shared" si="0"/>
        <v>55614.991065734459</v>
      </c>
      <c r="I21" s="66">
        <v>0.93</v>
      </c>
      <c r="J21" s="66">
        <v>0.93</v>
      </c>
    </row>
    <row r="22" spans="1:10" s="38" customFormat="1" ht="33">
      <c r="A22" s="88" t="s">
        <v>36</v>
      </c>
      <c r="B22" s="81" t="s">
        <v>131</v>
      </c>
      <c r="C22" s="86" t="s">
        <v>59</v>
      </c>
      <c r="D22" s="87" t="s">
        <v>78</v>
      </c>
      <c r="E22" s="42">
        <f>E17</f>
        <v>60451.077245363544</v>
      </c>
      <c r="F22" s="42">
        <v>1.34</v>
      </c>
      <c r="G22" s="42">
        <v>1</v>
      </c>
      <c r="H22" s="48">
        <f t="shared" si="0"/>
        <v>81004.443508787153</v>
      </c>
      <c r="I22" s="66">
        <v>1.37</v>
      </c>
      <c r="J22" s="66">
        <v>1.39</v>
      </c>
    </row>
    <row r="23" spans="1:10" s="38" customFormat="1" ht="36.75" customHeight="1">
      <c r="A23" s="89" t="s">
        <v>38</v>
      </c>
      <c r="B23" s="85" t="s">
        <v>90</v>
      </c>
      <c r="C23" s="86" t="s">
        <v>59</v>
      </c>
      <c r="D23" s="87" t="s">
        <v>78</v>
      </c>
      <c r="E23" s="42">
        <f>' БНЗ 2019'!M21</f>
        <v>85000.204362962992</v>
      </c>
      <c r="F23" s="42">
        <v>1.91</v>
      </c>
      <c r="G23" s="42">
        <v>1</v>
      </c>
      <c r="H23" s="48">
        <f t="shared" si="0"/>
        <v>162350.3903332593</v>
      </c>
      <c r="I23" s="67">
        <v>1.72</v>
      </c>
      <c r="J23" s="66">
        <v>1.57</v>
      </c>
    </row>
    <row r="24" spans="1:10" s="38" customFormat="1" ht="37.5" customHeight="1">
      <c r="A24" s="89" t="s">
        <v>39</v>
      </c>
      <c r="B24" s="85" t="s">
        <v>90</v>
      </c>
      <c r="C24" s="86" t="s">
        <v>59</v>
      </c>
      <c r="D24" s="87" t="s">
        <v>78</v>
      </c>
      <c r="E24" s="42">
        <f>E23</f>
        <v>85000.204362962992</v>
      </c>
      <c r="F24" s="42">
        <v>1.29</v>
      </c>
      <c r="G24" s="42">
        <v>1</v>
      </c>
      <c r="H24" s="48">
        <f t="shared" si="0"/>
        <v>109650.26362822227</v>
      </c>
      <c r="I24" s="67">
        <v>1.27</v>
      </c>
      <c r="J24" s="67">
        <v>1.22</v>
      </c>
    </row>
    <row r="25" spans="1:10" s="38" customFormat="1" ht="35.25" customHeight="1">
      <c r="A25" s="89" t="s">
        <v>40</v>
      </c>
      <c r="B25" s="85" t="s">
        <v>90</v>
      </c>
      <c r="C25" s="86" t="s">
        <v>59</v>
      </c>
      <c r="D25" s="87" t="s">
        <v>78</v>
      </c>
      <c r="E25" s="42">
        <f>E23</f>
        <v>85000.204362962992</v>
      </c>
      <c r="F25" s="42">
        <v>0.72</v>
      </c>
      <c r="G25" s="42">
        <v>1</v>
      </c>
      <c r="H25" s="48">
        <f t="shared" si="0"/>
        <v>61200.147141333349</v>
      </c>
      <c r="I25" s="66">
        <v>0.72</v>
      </c>
      <c r="J25" s="66">
        <v>0.71</v>
      </c>
    </row>
    <row r="26" spans="1:10" s="38" customFormat="1" ht="36.75" customHeight="1">
      <c r="A26" s="89" t="s">
        <v>41</v>
      </c>
      <c r="B26" s="85" t="s">
        <v>90</v>
      </c>
      <c r="C26" s="86" t="s">
        <v>59</v>
      </c>
      <c r="D26" s="87" t="s">
        <v>78</v>
      </c>
      <c r="E26" s="42">
        <f>E23</f>
        <v>85000.204362962992</v>
      </c>
      <c r="F26" s="42">
        <v>0.96</v>
      </c>
      <c r="G26" s="42">
        <v>1</v>
      </c>
      <c r="H26" s="48">
        <f t="shared" si="0"/>
        <v>81600.196188444475</v>
      </c>
      <c r="I26" s="67">
        <v>0.99</v>
      </c>
      <c r="J26" s="66">
        <v>0.99</v>
      </c>
    </row>
    <row r="27" spans="1:10" s="38" customFormat="1" ht="43.8" hidden="1">
      <c r="A27" s="89" t="s">
        <v>42</v>
      </c>
      <c r="B27" s="85" t="s">
        <v>90</v>
      </c>
      <c r="C27" s="86" t="s">
        <v>59</v>
      </c>
      <c r="D27" s="87" t="s">
        <v>78</v>
      </c>
      <c r="E27" s="42">
        <f>E23</f>
        <v>85000.204362962992</v>
      </c>
      <c r="F27" s="42">
        <f>' БНЗ 2019'!M26/' БНЗ 2019'!$M$21</f>
        <v>2.0967584605241174</v>
      </c>
      <c r="G27" s="42">
        <v>1</v>
      </c>
      <c r="H27" s="48">
        <f t="shared" si="0"/>
        <v>178224.89764432164</v>
      </c>
      <c r="I27" s="66"/>
      <c r="J27" s="66"/>
    </row>
    <row r="28" spans="1:10" s="38" customFormat="1" ht="36.75" customHeight="1">
      <c r="A28" s="89" t="s">
        <v>43</v>
      </c>
      <c r="B28" s="85" t="s">
        <v>90</v>
      </c>
      <c r="C28" s="86" t="s">
        <v>59</v>
      </c>
      <c r="D28" s="87" t="s">
        <v>78</v>
      </c>
      <c r="E28" s="42">
        <f>E23</f>
        <v>85000.204362962992</v>
      </c>
      <c r="F28" s="42">
        <v>0.65</v>
      </c>
      <c r="G28" s="42">
        <v>1</v>
      </c>
      <c r="H28" s="48">
        <f t="shared" si="0"/>
        <v>55250.13283592595</v>
      </c>
      <c r="I28" s="66">
        <v>0.64</v>
      </c>
      <c r="J28" s="66">
        <v>0.65</v>
      </c>
    </row>
    <row r="29" spans="1:10" s="38" customFormat="1" ht="43.8" hidden="1">
      <c r="A29" s="89" t="s">
        <v>44</v>
      </c>
      <c r="B29" s="85" t="s">
        <v>90</v>
      </c>
      <c r="C29" s="86" t="s">
        <v>59</v>
      </c>
      <c r="D29" s="87" t="s">
        <v>78</v>
      </c>
      <c r="E29" s="42">
        <f>E23</f>
        <v>85000.204362962992</v>
      </c>
      <c r="F29" s="42">
        <f>' БНЗ 2019'!M28/' БНЗ 2019'!$M$21</f>
        <v>4.0678341292573723</v>
      </c>
      <c r="G29" s="42">
        <v>1</v>
      </c>
      <c r="H29" s="48">
        <f t="shared" si="0"/>
        <v>345766.73230151227</v>
      </c>
      <c r="I29" s="66"/>
      <c r="J29" s="66"/>
    </row>
    <row r="30" spans="1:10" s="38" customFormat="1" ht="37.5" customHeight="1">
      <c r="A30" s="89" t="s">
        <v>45</v>
      </c>
      <c r="B30" s="85" t="s">
        <v>90</v>
      </c>
      <c r="C30" s="86" t="s">
        <v>59</v>
      </c>
      <c r="D30" s="87" t="s">
        <v>78</v>
      </c>
      <c r="E30" s="42">
        <f>E23</f>
        <v>85000.204362962992</v>
      </c>
      <c r="F30" s="42">
        <v>1.63</v>
      </c>
      <c r="G30" s="42">
        <v>1</v>
      </c>
      <c r="H30" s="48">
        <f t="shared" si="0"/>
        <v>138550.33311162968</v>
      </c>
      <c r="I30" s="66">
        <v>1.82</v>
      </c>
      <c r="J30" s="90">
        <v>2</v>
      </c>
    </row>
    <row r="31" spans="1:10" s="38" customFormat="1" ht="38.25" customHeight="1">
      <c r="A31" s="89" t="s">
        <v>46</v>
      </c>
      <c r="B31" s="85" t="s">
        <v>90</v>
      </c>
      <c r="C31" s="86" t="s">
        <v>59</v>
      </c>
      <c r="D31" s="87" t="s">
        <v>78</v>
      </c>
      <c r="E31" s="42">
        <f>E23</f>
        <v>85000.204362962992</v>
      </c>
      <c r="F31" s="42">
        <v>0.68</v>
      </c>
      <c r="G31" s="42">
        <v>1</v>
      </c>
      <c r="H31" s="48">
        <f t="shared" si="0"/>
        <v>57800.13896681484</v>
      </c>
      <c r="I31" s="67">
        <v>0.68</v>
      </c>
      <c r="J31" s="66">
        <v>0.69</v>
      </c>
    </row>
    <row r="32" spans="1:10" s="38" customFormat="1" ht="36.75" customHeight="1">
      <c r="A32" s="89" t="s">
        <v>47</v>
      </c>
      <c r="B32" s="85" t="s">
        <v>90</v>
      </c>
      <c r="C32" s="86" t="s">
        <v>59</v>
      </c>
      <c r="D32" s="87" t="s">
        <v>78</v>
      </c>
      <c r="E32" s="42">
        <f>E23</f>
        <v>85000.204362962992</v>
      </c>
      <c r="F32" s="42">
        <v>0.67</v>
      </c>
      <c r="G32" s="42">
        <v>1</v>
      </c>
      <c r="H32" s="48">
        <f t="shared" si="0"/>
        <v>56950.136923185208</v>
      </c>
      <c r="I32" s="66">
        <v>0.65</v>
      </c>
      <c r="J32" s="66">
        <v>0.64</v>
      </c>
    </row>
    <row r="33" spans="1:10" s="38" customFormat="1" ht="39" customHeight="1">
      <c r="A33" s="89" t="s">
        <v>48</v>
      </c>
      <c r="B33" s="85" t="s">
        <v>112</v>
      </c>
      <c r="C33" s="86" t="s">
        <v>59</v>
      </c>
      <c r="D33" s="87" t="s">
        <v>78</v>
      </c>
      <c r="E33" s="42">
        <f>E23</f>
        <v>85000.204362962992</v>
      </c>
      <c r="F33" s="42">
        <v>2.8</v>
      </c>
      <c r="G33" s="42">
        <v>1</v>
      </c>
      <c r="H33" s="48">
        <f t="shared" si="0"/>
        <v>238000.57221629636</v>
      </c>
      <c r="I33" s="66">
        <v>2.81</v>
      </c>
      <c r="J33" s="66">
        <v>2.73</v>
      </c>
    </row>
    <row r="34" spans="1:10" s="38" customFormat="1" ht="35.25" customHeight="1">
      <c r="A34" s="89" t="s">
        <v>49</v>
      </c>
      <c r="B34" s="85" t="s">
        <v>90</v>
      </c>
      <c r="C34" s="86" t="s">
        <v>59</v>
      </c>
      <c r="D34" s="87" t="s">
        <v>78</v>
      </c>
      <c r="E34" s="42">
        <f>E23</f>
        <v>85000.204362962992</v>
      </c>
      <c r="F34" s="42">
        <v>1.55</v>
      </c>
      <c r="G34" s="42">
        <v>1</v>
      </c>
      <c r="H34" s="48">
        <f t="shared" si="0"/>
        <v>131750.31676259264</v>
      </c>
      <c r="I34" s="66">
        <v>1.56</v>
      </c>
      <c r="J34" s="66">
        <v>1.64</v>
      </c>
    </row>
    <row r="35" spans="1:10" s="38" customFormat="1" ht="36" customHeight="1">
      <c r="A35" s="89" t="s">
        <v>50</v>
      </c>
      <c r="B35" s="85" t="s">
        <v>90</v>
      </c>
      <c r="C35" s="86" t="s">
        <v>59</v>
      </c>
      <c r="D35" s="87" t="s">
        <v>78</v>
      </c>
      <c r="E35" s="42">
        <f>E23</f>
        <v>85000.204362962992</v>
      </c>
      <c r="F35" s="42">
        <v>1.75</v>
      </c>
      <c r="G35" s="42">
        <v>1</v>
      </c>
      <c r="H35" s="48">
        <f t="shared" si="0"/>
        <v>148750.35763518524</v>
      </c>
      <c r="I35" s="66">
        <v>1.9</v>
      </c>
      <c r="J35" s="66">
        <v>2.0299999999999998</v>
      </c>
    </row>
    <row r="36" spans="1:10" s="38" customFormat="1" ht="38.25" customHeight="1">
      <c r="A36" s="89" t="s">
        <v>51</v>
      </c>
      <c r="B36" s="85" t="s">
        <v>90</v>
      </c>
      <c r="C36" s="86" t="s">
        <v>59</v>
      </c>
      <c r="D36" s="87" t="s">
        <v>78</v>
      </c>
      <c r="E36" s="42">
        <f>E23</f>
        <v>85000.204362962992</v>
      </c>
      <c r="F36" s="42">
        <v>1.57</v>
      </c>
      <c r="G36" s="42">
        <v>1</v>
      </c>
      <c r="H36" s="48">
        <f t="shared" si="0"/>
        <v>133450.32084985191</v>
      </c>
      <c r="I36" s="66">
        <v>1.57</v>
      </c>
      <c r="J36" s="66">
        <v>1.57</v>
      </c>
    </row>
    <row r="37" spans="1:10" s="38" customFormat="1" ht="43.8" hidden="1">
      <c r="A37" s="89" t="s">
        <v>52</v>
      </c>
      <c r="B37" s="85" t="s">
        <v>90</v>
      </c>
      <c r="C37" s="86" t="s">
        <v>59</v>
      </c>
      <c r="D37" s="87" t="s">
        <v>78</v>
      </c>
      <c r="E37" s="42">
        <f>E23</f>
        <v>85000.204362962992</v>
      </c>
      <c r="F37" s="42">
        <f>' БНЗ 2019'!M36/' БНЗ 2019'!$M$21</f>
        <v>2.2506490468257505</v>
      </c>
      <c r="G37" s="42">
        <v>1</v>
      </c>
      <c r="H37" s="48">
        <f t="shared" si="0"/>
        <v>191305.62892949666</v>
      </c>
      <c r="I37" s="66"/>
      <c r="J37" s="66"/>
    </row>
    <row r="38" spans="1:10" s="38" customFormat="1" ht="43.8" hidden="1">
      <c r="A38" s="89" t="s">
        <v>53</v>
      </c>
      <c r="B38" s="85" t="s">
        <v>90</v>
      </c>
      <c r="C38" s="86" t="s">
        <v>59</v>
      </c>
      <c r="D38" s="87" t="s">
        <v>78</v>
      </c>
      <c r="E38" s="42">
        <f>E23</f>
        <v>85000.204362962992</v>
      </c>
      <c r="F38" s="42">
        <f>' БНЗ 2019'!M37/' БНЗ 2019'!$M$21</f>
        <v>3.3475697480463653</v>
      </c>
      <c r="G38" s="42">
        <v>1</v>
      </c>
      <c r="H38" s="48">
        <f t="shared" si="0"/>
        <v>284544.11270321358</v>
      </c>
      <c r="I38" s="66"/>
      <c r="J38" s="66"/>
    </row>
    <row r="39" spans="1:10" s="38" customFormat="1" ht="34.5" customHeight="1">
      <c r="A39" s="89" t="s">
        <v>68</v>
      </c>
      <c r="B39" s="85" t="s">
        <v>112</v>
      </c>
      <c r="C39" s="86" t="s">
        <v>59</v>
      </c>
      <c r="D39" s="87" t="s">
        <v>78</v>
      </c>
      <c r="E39" s="42">
        <f>E23</f>
        <v>85000.204362962992</v>
      </c>
      <c r="F39" s="42">
        <v>2.56</v>
      </c>
      <c r="G39" s="42">
        <v>1</v>
      </c>
      <c r="H39" s="48">
        <f t="shared" si="0"/>
        <v>217600.52316918527</v>
      </c>
      <c r="I39" s="66">
        <v>2.71</v>
      </c>
      <c r="J39" s="66">
        <v>2.91</v>
      </c>
    </row>
    <row r="40" spans="1:10" s="38" customFormat="1" ht="31.2" hidden="1">
      <c r="A40" s="91" t="s">
        <v>56</v>
      </c>
      <c r="B40" s="91" t="s">
        <v>57</v>
      </c>
      <c r="C40" s="86" t="s">
        <v>59</v>
      </c>
      <c r="D40" s="87" t="s">
        <v>78</v>
      </c>
      <c r="E40" s="42">
        <f>' БНЗ 2019'!M39</f>
        <v>5381.7525890727647</v>
      </c>
      <c r="F40" s="42">
        <f>' БНЗ 2019'!M40/' БНЗ 2019'!M39</f>
        <v>0.48474281416104659</v>
      </c>
      <c r="G40" s="42">
        <v>1</v>
      </c>
      <c r="H40" s="48">
        <f>E40*F40*G40</f>
        <v>2608.7658951456306</v>
      </c>
      <c r="I40" s="66"/>
      <c r="J40" s="66"/>
    </row>
    <row r="41" spans="1:10" s="38" customFormat="1" ht="22.2">
      <c r="A41" s="91" t="s">
        <v>113</v>
      </c>
      <c r="B41" s="92" t="s">
        <v>91</v>
      </c>
      <c r="C41" s="66" t="s">
        <v>59</v>
      </c>
      <c r="D41" s="87" t="s">
        <v>78</v>
      </c>
      <c r="E41" s="42">
        <f>E40</f>
        <v>5381.7525890727647</v>
      </c>
      <c r="F41" s="42">
        <v>2.12</v>
      </c>
      <c r="G41" s="42">
        <v>1</v>
      </c>
      <c r="H41" s="48">
        <f>E41*F41*G41</f>
        <v>11409.315488834261</v>
      </c>
      <c r="I41" s="67">
        <v>2.12</v>
      </c>
      <c r="J41" s="66">
        <v>2.17</v>
      </c>
    </row>
    <row r="42" spans="1:10" s="38" customFormat="1" ht="52.5" customHeight="1">
      <c r="A42" s="93" t="s">
        <v>73</v>
      </c>
      <c r="B42" s="94" t="s">
        <v>114</v>
      </c>
      <c r="C42" s="86" t="s">
        <v>115</v>
      </c>
      <c r="D42" s="87" t="s">
        <v>78</v>
      </c>
      <c r="E42" s="42">
        <f>' БНЗ 2019'!M42</f>
        <v>384.92999999999995</v>
      </c>
      <c r="F42" s="42">
        <v>1</v>
      </c>
      <c r="G42" s="42">
        <v>1</v>
      </c>
      <c r="H42" s="48">
        <f>E42*F42*G42</f>
        <v>384.92999999999995</v>
      </c>
      <c r="I42" s="67"/>
      <c r="J42" s="67"/>
    </row>
    <row r="43" spans="1:10" ht="33" customHeight="1">
      <c r="A43" s="95" t="s">
        <v>74</v>
      </c>
      <c r="B43" s="82" t="s">
        <v>125</v>
      </c>
      <c r="C43" s="96" t="s">
        <v>59</v>
      </c>
      <c r="D43" s="97" t="s">
        <v>78</v>
      </c>
      <c r="E43" s="42">
        <v>1315.7109576116238</v>
      </c>
      <c r="F43" s="42">
        <v>0.28000000000000003</v>
      </c>
      <c r="G43" s="42">
        <v>0.28000000000000003</v>
      </c>
      <c r="H43" s="48">
        <v>0.28000000000000003</v>
      </c>
      <c r="I43" s="51">
        <v>0.28000000000000003</v>
      </c>
      <c r="J43" s="51">
        <v>0.28000000000000003</v>
      </c>
    </row>
    <row r="44" spans="1:10" ht="34.200000000000003" customHeight="1">
      <c r="A44" s="95" t="s">
        <v>75</v>
      </c>
      <c r="B44" s="82" t="s">
        <v>125</v>
      </c>
      <c r="C44" s="96" t="s">
        <v>59</v>
      </c>
      <c r="D44" s="97" t="s">
        <v>78</v>
      </c>
      <c r="E44" s="42">
        <v>1315.7109576116238</v>
      </c>
      <c r="F44" s="42">
        <v>0.4</v>
      </c>
      <c r="G44" s="42">
        <v>0.4</v>
      </c>
      <c r="H44" s="48">
        <v>0.4</v>
      </c>
      <c r="I44" s="49">
        <v>0.4</v>
      </c>
      <c r="J44" s="49">
        <v>0.4</v>
      </c>
    </row>
    <row r="45" spans="1:10" ht="35.4" customHeight="1">
      <c r="A45" s="95" t="s">
        <v>76</v>
      </c>
      <c r="B45" s="82" t="s">
        <v>126</v>
      </c>
      <c r="C45" s="96" t="s">
        <v>59</v>
      </c>
      <c r="D45" s="97" t="s">
        <v>78</v>
      </c>
      <c r="E45" s="42">
        <v>1315.7109576116238</v>
      </c>
      <c r="F45" s="42">
        <v>0.32</v>
      </c>
      <c r="G45" s="42">
        <v>0.32</v>
      </c>
      <c r="H45" s="48">
        <v>0.32</v>
      </c>
      <c r="I45" s="49">
        <v>0.32</v>
      </c>
      <c r="J45" s="49">
        <v>0.32</v>
      </c>
    </row>
    <row r="46" spans="1:10" s="25" customFormat="1" ht="13.8" hidden="1">
      <c r="A46" s="98"/>
      <c r="B46" s="99"/>
      <c r="C46" s="100"/>
      <c r="D46" s="97" t="s">
        <v>78</v>
      </c>
      <c r="E46" s="42"/>
      <c r="F46" s="42"/>
      <c r="G46" s="42"/>
      <c r="H46" s="48"/>
      <c r="I46" s="52"/>
      <c r="J46" s="52"/>
    </row>
    <row r="47" spans="1:10" s="25" customFormat="1" ht="13.8" hidden="1">
      <c r="A47" s="98"/>
      <c r="B47" s="99"/>
      <c r="C47" s="100"/>
      <c r="D47" s="97" t="s">
        <v>78</v>
      </c>
      <c r="E47" s="42"/>
      <c r="F47" s="42"/>
      <c r="G47" s="42"/>
      <c r="H47" s="48"/>
      <c r="I47" s="52"/>
      <c r="J47" s="52"/>
    </row>
    <row r="48" spans="1:10" ht="66" hidden="1">
      <c r="A48" s="101" t="s">
        <v>70</v>
      </c>
      <c r="B48" s="102" t="s">
        <v>72</v>
      </c>
      <c r="C48" s="96" t="s">
        <v>77</v>
      </c>
      <c r="D48" s="97" t="s">
        <v>78</v>
      </c>
      <c r="E48" s="42">
        <v>9752.0765134909834</v>
      </c>
      <c r="F48" s="42"/>
      <c r="G48" s="42"/>
      <c r="H48" s="48"/>
      <c r="I48" s="49"/>
      <c r="J48" s="49"/>
    </row>
    <row r="49" spans="1:10" ht="51.75" customHeight="1">
      <c r="A49" s="103" t="s">
        <v>97</v>
      </c>
      <c r="B49" s="81" t="s">
        <v>127</v>
      </c>
      <c r="C49" s="96" t="s">
        <v>129</v>
      </c>
      <c r="D49" s="97"/>
      <c r="E49" s="42"/>
      <c r="F49" s="42">
        <v>0.98</v>
      </c>
      <c r="G49" s="42">
        <v>0.98</v>
      </c>
      <c r="H49" s="48">
        <v>0.98</v>
      </c>
      <c r="I49" s="51">
        <v>0.98</v>
      </c>
      <c r="J49" s="51">
        <v>0.98</v>
      </c>
    </row>
    <row r="50" spans="1:10" ht="62.25" customHeight="1">
      <c r="A50" s="104" t="s">
        <v>71</v>
      </c>
      <c r="B50" s="82" t="s">
        <v>128</v>
      </c>
      <c r="C50" s="96" t="s">
        <v>130</v>
      </c>
      <c r="D50" s="97" t="s">
        <v>78</v>
      </c>
      <c r="E50" s="42">
        <v>9752.0765134909834</v>
      </c>
      <c r="F50" s="42">
        <v>0.02</v>
      </c>
      <c r="G50" s="42">
        <v>0.02</v>
      </c>
      <c r="H50" s="48">
        <v>0.02</v>
      </c>
      <c r="I50" s="49">
        <v>0.02</v>
      </c>
      <c r="J50" s="49">
        <v>0.02</v>
      </c>
    </row>
    <row r="51" spans="1:10">
      <c r="I51" s="45"/>
      <c r="J51" s="45"/>
    </row>
    <row r="52" spans="1:10">
      <c r="I52" s="45"/>
      <c r="J52" s="45"/>
    </row>
  </sheetData>
  <mergeCells count="10">
    <mergeCell ref="A15:A16"/>
    <mergeCell ref="B15:B16"/>
    <mergeCell ref="C15:C16"/>
    <mergeCell ref="A10:J10"/>
    <mergeCell ref="A14:J14"/>
    <mergeCell ref="C1:J1"/>
    <mergeCell ref="C2:J2"/>
    <mergeCell ref="C3:J3"/>
    <mergeCell ref="C4:J4"/>
    <mergeCell ref="F15:J15"/>
  </mergeCells>
  <conditionalFormatting sqref="A46:A47 A44 A17:A39">
    <cfRule type="expression" dxfId="0" priority="12" stopIfTrue="1">
      <formula>RIGHT(#REF!,2)="00"</formula>
    </cfRule>
  </conditionalFormatting>
  <pageMargins left="0.27559055118110237" right="0" top="0.19685039370078741" bottom="0.19685039370078741" header="0.23622047244094491" footer="0.23622047244094491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Лист1</vt:lpstr>
      <vt:lpstr> БНЗ 2019</vt:lpstr>
      <vt:lpstr>БНЗ 2020</vt:lpstr>
      <vt:lpstr>БНЗ 2021</vt:lpstr>
      <vt:lpstr>КК Т и О</vt:lpstr>
      <vt:lpstr>' БНЗ 2019'!Заголовки_для_печати</vt:lpstr>
      <vt:lpstr>' БНЗ 2019'!Область_печати</vt:lpstr>
      <vt:lpstr>'БНЗ 2020'!Область_печати</vt:lpstr>
      <vt:lpstr>'БНЗ 2021'!Область_печати</vt:lpstr>
      <vt:lpstr>'КК Т и О'!Область_печати</vt:lpstr>
    </vt:vector>
  </TitlesOfParts>
  <Company>minfin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pozdnyakova</dc:creator>
  <cp:lastModifiedBy>Дания Н. Дукина</cp:lastModifiedBy>
  <cp:lastPrinted>2019-01-25T06:00:46Z</cp:lastPrinted>
  <dcterms:created xsi:type="dcterms:W3CDTF">2010-10-05T14:37:54Z</dcterms:created>
  <dcterms:modified xsi:type="dcterms:W3CDTF">2019-01-25T06:05:31Z</dcterms:modified>
</cp:coreProperties>
</file>