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465" windowWidth="18795" windowHeight="11835" firstSheet="1" activeTab="1"/>
  </bookViews>
  <sheets>
    <sheet name="Лист1" sheetId="19" state="hidden" r:id="rId1"/>
    <sheet name="ИТОГО БНЗ" sheetId="20" r:id="rId2"/>
    <sheet name="КК Т и О" sheetId="23" r:id="rId3"/>
  </sheets>
  <definedNames>
    <definedName name="_xlnm.Print_Titles" localSheetId="1">'ИТОГО БНЗ'!$12:$14</definedName>
    <definedName name="_xlnm.Print_Area" localSheetId="1">'ИТОГО БНЗ'!$A$1:$R$52</definedName>
  </definedNames>
  <calcPr calcId="145621"/>
</workbook>
</file>

<file path=xl/calcChain.xml><?xml version="1.0" encoding="utf-8"?>
<calcChain xmlns="http://schemas.openxmlformats.org/spreadsheetml/2006/main">
  <c r="N43" i="20" l="1"/>
  <c r="I50" i="20"/>
  <c r="J50" i="20"/>
  <c r="M50" i="20"/>
  <c r="K50" i="20"/>
  <c r="E50" i="20"/>
  <c r="P50" i="20"/>
  <c r="L50" i="20"/>
  <c r="H50" i="20"/>
  <c r="G50" i="20"/>
  <c r="D50" i="20"/>
  <c r="C50" i="20"/>
  <c r="P43" i="20"/>
  <c r="Q43" i="20"/>
  <c r="N16" i="20"/>
  <c r="N17" i="20"/>
  <c r="N18" i="20"/>
  <c r="N19" i="20"/>
  <c r="N20" i="20"/>
  <c r="N21" i="20"/>
  <c r="N22" i="20"/>
  <c r="N23" i="20"/>
  <c r="N24" i="20"/>
  <c r="N25" i="20"/>
  <c r="N26" i="20"/>
  <c r="N27" i="20"/>
  <c r="N28" i="20"/>
  <c r="N29" i="20"/>
  <c r="N30" i="20"/>
  <c r="N31" i="20"/>
  <c r="N32" i="20"/>
  <c r="N33" i="20"/>
  <c r="N34" i="20"/>
  <c r="N35" i="20"/>
  <c r="N36" i="20"/>
  <c r="N37" i="20"/>
  <c r="N38" i="20"/>
  <c r="N39" i="20"/>
  <c r="N40" i="20"/>
  <c r="N41" i="20"/>
  <c r="N42" i="20"/>
  <c r="N15" i="20"/>
  <c r="F16" i="20"/>
  <c r="F17" i="20"/>
  <c r="F18" i="20"/>
  <c r="F19" i="20"/>
  <c r="F20" i="20"/>
  <c r="F21" i="20"/>
  <c r="F22" i="20"/>
  <c r="F23" i="20"/>
  <c r="F24" i="20"/>
  <c r="F25" i="20"/>
  <c r="F26" i="20"/>
  <c r="F27" i="20"/>
  <c r="F28" i="20"/>
  <c r="F29" i="20"/>
  <c r="F30" i="20"/>
  <c r="F31" i="20"/>
  <c r="F32" i="20"/>
  <c r="F33" i="20"/>
  <c r="F34" i="20"/>
  <c r="F35" i="20"/>
  <c r="F36" i="20"/>
  <c r="F37" i="20"/>
  <c r="F38" i="20"/>
  <c r="F39" i="20"/>
  <c r="F40" i="20"/>
  <c r="F41" i="20"/>
  <c r="F42" i="20"/>
  <c r="F15" i="20"/>
  <c r="O27" i="20"/>
  <c r="O16" i="20"/>
  <c r="R16" i="20" s="1"/>
  <c r="O17" i="20"/>
  <c r="F18" i="23" s="1"/>
  <c r="O18" i="20"/>
  <c r="R18" i="20" s="1"/>
  <c r="O19" i="20"/>
  <c r="O20" i="20"/>
  <c r="R20" i="20" s="1"/>
  <c r="O21" i="20"/>
  <c r="R21" i="20" s="1"/>
  <c r="O22" i="20"/>
  <c r="F23" i="23" s="1"/>
  <c r="O23" i="20"/>
  <c r="R23" i="20" s="1"/>
  <c r="C102" i="20"/>
  <c r="C143" i="20" s="1"/>
  <c r="C103" i="20"/>
  <c r="C104" i="20"/>
  <c r="C145" i="20" s="1"/>
  <c r="C105" i="20"/>
  <c r="C146" i="20" s="1"/>
  <c r="C106" i="20"/>
  <c r="C147" i="20" s="1"/>
  <c r="C107" i="20"/>
  <c r="C148" i="20" s="1"/>
  <c r="C108" i="20"/>
  <c r="C149" i="20" s="1"/>
  <c r="C109" i="20"/>
  <c r="C150" i="20" s="1"/>
  <c r="C110" i="20"/>
  <c r="C151" i="20" s="1"/>
  <c r="C111" i="20"/>
  <c r="C112" i="20"/>
  <c r="C153" i="20" s="1"/>
  <c r="C113" i="20"/>
  <c r="C154" i="20" s="1"/>
  <c r="C114" i="20"/>
  <c r="C155" i="20" s="1"/>
  <c r="C115" i="20"/>
  <c r="C156" i="20" s="1"/>
  <c r="C116" i="20"/>
  <c r="C157" i="20" s="1"/>
  <c r="C117" i="20"/>
  <c r="C158" i="20" s="1"/>
  <c r="C118" i="20"/>
  <c r="C159" i="20" s="1"/>
  <c r="C119" i="20"/>
  <c r="C160" i="20" s="1"/>
  <c r="C120" i="20"/>
  <c r="C161" i="20" s="1"/>
  <c r="C121" i="20"/>
  <c r="C162" i="20" s="1"/>
  <c r="C122" i="20"/>
  <c r="C123" i="20"/>
  <c r="C124" i="20"/>
  <c r="C125" i="20"/>
  <c r="C126" i="20"/>
  <c r="C127" i="20"/>
  <c r="C128" i="20"/>
  <c r="C129" i="20"/>
  <c r="C130" i="20"/>
  <c r="C131" i="20"/>
  <c r="C132" i="20"/>
  <c r="C133" i="20"/>
  <c r="C134" i="20"/>
  <c r="C135" i="20"/>
  <c r="C136" i="20"/>
  <c r="C137" i="20"/>
  <c r="C138" i="20"/>
  <c r="C139" i="20"/>
  <c r="C140" i="20"/>
  <c r="C141" i="20"/>
  <c r="C142" i="20"/>
  <c r="C144" i="20"/>
  <c r="C152" i="20"/>
  <c r="O42" i="20"/>
  <c r="R42" i="20" s="1"/>
  <c r="O41" i="20"/>
  <c r="F40" i="23" s="1"/>
  <c r="O39" i="20"/>
  <c r="R39" i="20" s="1"/>
  <c r="O38" i="20"/>
  <c r="O37" i="20"/>
  <c r="R37" i="20" s="1"/>
  <c r="O36" i="20"/>
  <c r="R36" i="20" s="1"/>
  <c r="O35" i="20"/>
  <c r="R35" i="20" s="1"/>
  <c r="O34" i="20"/>
  <c r="R34" i="20" s="1"/>
  <c r="O33" i="20"/>
  <c r="R33" i="20" s="1"/>
  <c r="O32" i="20"/>
  <c r="R32" i="20" s="1"/>
  <c r="O31" i="20"/>
  <c r="R31" i="20" s="1"/>
  <c r="O30" i="20"/>
  <c r="O29" i="20"/>
  <c r="R29" i="20" s="1"/>
  <c r="O28" i="20"/>
  <c r="R28" i="20" s="1"/>
  <c r="O26" i="20"/>
  <c r="R26" i="20" s="1"/>
  <c r="O25" i="20"/>
  <c r="R25" i="20" s="1"/>
  <c r="O24" i="20"/>
  <c r="R24" i="20" s="1"/>
  <c r="R17" i="20"/>
  <c r="R19" i="20"/>
  <c r="P40" i="20"/>
  <c r="P22" i="20"/>
  <c r="P15" i="20"/>
  <c r="O40" i="20"/>
  <c r="O15" i="20"/>
  <c r="G7" i="19"/>
  <c r="H7" i="19" s="1"/>
  <c r="F7" i="19"/>
  <c r="E7" i="19"/>
  <c r="D7" i="19"/>
  <c r="C26" i="19"/>
  <c r="H26" i="19"/>
  <c r="B9" i="19"/>
  <c r="B10" i="19"/>
  <c r="D26" i="19"/>
  <c r="E26" i="19"/>
  <c r="F21" i="19"/>
  <c r="F25" i="19"/>
  <c r="B25" i="19" s="1"/>
  <c r="F22" i="19"/>
  <c r="B11" i="19"/>
  <c r="G21" i="19"/>
  <c r="B21" i="19" s="1"/>
  <c r="B23" i="19"/>
  <c r="B17" i="19"/>
  <c r="B16" i="19"/>
  <c r="B12" i="19"/>
  <c r="G26" i="19"/>
  <c r="B13" i="19"/>
  <c r="B15" i="19"/>
  <c r="B24" i="19"/>
  <c r="B14" i="19"/>
  <c r="B20" i="19"/>
  <c r="G19" i="19"/>
  <c r="B19" i="19"/>
  <c r="B18" i="19"/>
  <c r="F33" i="23"/>
  <c r="F31" i="23"/>
  <c r="E17" i="23"/>
  <c r="E20" i="23" s="1"/>
  <c r="F20" i="23"/>
  <c r="R38" i="20"/>
  <c r="R27" i="20"/>
  <c r="N50" i="20"/>
  <c r="O50" i="20"/>
  <c r="F50" i="20"/>
  <c r="R50" i="20"/>
  <c r="R41" i="20" l="1"/>
  <c r="F25" i="23"/>
  <c r="F38" i="23"/>
  <c r="E23" i="23"/>
  <c r="E26" i="23" s="1"/>
  <c r="H26" i="23" s="1"/>
  <c r="F29" i="23"/>
  <c r="F34" i="23"/>
  <c r="F32" i="23"/>
  <c r="F41" i="23"/>
  <c r="F30" i="23"/>
  <c r="F17" i="23"/>
  <c r="F27" i="23"/>
  <c r="F26" i="19"/>
  <c r="H20" i="23"/>
  <c r="H17" i="23"/>
  <c r="E19" i="23"/>
  <c r="R30" i="20"/>
  <c r="F26" i="23"/>
  <c r="R15" i="20"/>
  <c r="E18" i="23"/>
  <c r="H18" i="23" s="1"/>
  <c r="E35" i="23"/>
  <c r="R40" i="20"/>
  <c r="F21" i="23"/>
  <c r="F19" i="23"/>
  <c r="H19" i="23" s="1"/>
  <c r="F24" i="23"/>
  <c r="F37" i="23"/>
  <c r="F35" i="23"/>
  <c r="F36" i="23"/>
  <c r="F28" i="23"/>
  <c r="F39" i="23"/>
  <c r="E40" i="23"/>
  <c r="E21" i="23"/>
  <c r="H21" i="23" s="1"/>
  <c r="E22" i="23"/>
  <c r="E25" i="23"/>
  <c r="H25" i="23" s="1"/>
  <c r="B22" i="19"/>
  <c r="B26" i="19" s="1"/>
  <c r="R22" i="20"/>
  <c r="F22" i="23"/>
  <c r="E32" i="23"/>
  <c r="H32" i="23" s="1"/>
  <c r="E36" i="23" l="1"/>
  <c r="H36" i="23" s="1"/>
  <c r="H39" i="23"/>
  <c r="E31" i="23"/>
  <c r="H31" i="23" s="1"/>
  <c r="E39" i="23"/>
  <c r="E30" i="23"/>
  <c r="H30" i="23" s="1"/>
  <c r="E27" i="23"/>
  <c r="H27" i="23" s="1"/>
  <c r="E24" i="23"/>
  <c r="H24" i="23" s="1"/>
  <c r="E33" i="23"/>
  <c r="H33" i="23" s="1"/>
  <c r="H23" i="23"/>
  <c r="E37" i="23"/>
  <c r="H37" i="23" s="1"/>
  <c r="E28" i="23"/>
  <c r="H28" i="23" s="1"/>
  <c r="E38" i="23"/>
  <c r="H38" i="23" s="1"/>
  <c r="E34" i="23"/>
  <c r="H34" i="23" s="1"/>
  <c r="E29" i="23"/>
  <c r="H29" i="23" s="1"/>
  <c r="E41" i="23"/>
  <c r="H41" i="23" s="1"/>
  <c r="H40" i="23"/>
  <c r="H22" i="23"/>
  <c r="H35" i="23"/>
  <c r="F43" i="20"/>
  <c r="O43" i="20" l="1"/>
  <c r="R43" i="20" l="1"/>
  <c r="E42" i="23"/>
  <c r="H42" i="23" s="1"/>
</calcChain>
</file>

<file path=xl/sharedStrings.xml><?xml version="1.0" encoding="utf-8"?>
<sst xmlns="http://schemas.openxmlformats.org/spreadsheetml/2006/main" count="271" uniqueCount="126">
  <si>
    <t xml:space="preserve">Лямбирский муниципальный район </t>
  </si>
  <si>
    <t>МОУ "Аксеновская средняя школа"</t>
  </si>
  <si>
    <t>МОУ "Александровская средняя школа"</t>
  </si>
  <si>
    <t>МОУ "Атемарская средняя школа"</t>
  </si>
  <si>
    <t>МОУ "Берсеневская средняя школа"</t>
  </si>
  <si>
    <t>МОУ "Болотниковская средняя школа"</t>
  </si>
  <si>
    <t>МОУ "Б.Елховская  средняя школа"</t>
  </si>
  <si>
    <t>МОУ "Николаевская средняя школа"</t>
  </si>
  <si>
    <t>МОУ "Кривозерьевская средняя школа"</t>
  </si>
  <si>
    <t>МОУ "Лямбирская средняя школа №1"</t>
  </si>
  <si>
    <t>МОУ "Лямбирская средняя школа №2"</t>
  </si>
  <si>
    <t>МОУ "Черемишевская основная школа"</t>
  </si>
  <si>
    <t>МОУ "Пензятская средняя школа"</t>
  </si>
  <si>
    <t>МОУ "Первомайская средняя школа"</t>
  </si>
  <si>
    <t>МОУ "Саловская средняя школа"</t>
  </si>
  <si>
    <t>МОУ "Лопатинская основная школа"</t>
  </si>
  <si>
    <t>МОУ "Скрябинская средняя школа"</t>
  </si>
  <si>
    <t>МОУ "Т.Тавлинская средняя школа"</t>
  </si>
  <si>
    <t>Численность детей</t>
  </si>
  <si>
    <t>Распределение учебных расходов в размере 10% от ГС</t>
  </si>
  <si>
    <t>Всего Учебных расходов на 2016 год</t>
  </si>
  <si>
    <t>ИТОГО</t>
  </si>
  <si>
    <t>310 ст.    учебники 2%     4126,2 т.р</t>
  </si>
  <si>
    <t>310 ст.Учебно- наглядные пособия 2,5%    5157,7 т..р</t>
  </si>
  <si>
    <t>340 ст.     прочие мат затр   3 % 6189,3 т.р.</t>
  </si>
  <si>
    <t>310 ст.     на приобритение оборудования 2,5%     5157,7 т. р.</t>
  </si>
  <si>
    <t>СРОЧНО!!! До 15 часов 27.11.2015 г                     Предоставить распределение Госстандарта на 2016 год в связи с вашей потребностью. Расписать потребность</t>
  </si>
  <si>
    <t>Наименование учреждений</t>
  </si>
  <si>
    <t>Базовый норматив затрат на оказание услуги, руб.</t>
  </si>
  <si>
    <t xml:space="preserve"> Коммунальные услуги</t>
  </si>
  <si>
    <t>Прочие общехозяйственные нужды</t>
  </si>
  <si>
    <t>Дошкольные учреждения Лямбирского муниципального района</t>
  </si>
  <si>
    <t xml:space="preserve"> МБДОУ Лямбирского муниципального района"Атемарский детский сад №1 "Теремок"</t>
  </si>
  <si>
    <t xml:space="preserve"> МБДОУ Лямбирского муниципального района "Александровский детский сад "Ягодка"</t>
  </si>
  <si>
    <t>МБДОУ Лямбирского муниципального района "Большеелховский детский сад №1 комбинированного вида"</t>
  </si>
  <si>
    <t>МБДОУ Лямбирского муниципального района"Лямбирский детский сад № 2 "Родничок""</t>
  </si>
  <si>
    <t>МБДОУ Лямбирского муниципального района"Лямбирский детский сад № 3 комбинированного вида "Сказка"</t>
  </si>
  <si>
    <t>МБДОУ Лямбирского муниципального района"Коммунарский детский сад "Солнышко"</t>
  </si>
  <si>
    <t>Общеобразовательные учреждения Лямбирского муниципального района</t>
  </si>
  <si>
    <t>МОУ "Аксеновская средняя общеобразовательная школа" Лямбирского муниципального района РМ</t>
  </si>
  <si>
    <t>МОУ "Александровская средняя общеобразовательная школа" Лямбирского муниципального района РМ</t>
  </si>
  <si>
    <t>МОУ "Атемарская средняя общеобразовательная школа" Лямбирского муниципального района РМ</t>
  </si>
  <si>
    <t>МОУ "Берсеневская средняя общеобразовательная школа" Лямбирского муниципального района РМ</t>
  </si>
  <si>
    <t>МКОУ "Болотниковская основная общеобразовательная школа" Лямбирского муниципального района РМ</t>
  </si>
  <si>
    <t>МОУ "Большеелховская средняя общеобразовательная школа" Лямбирского муниципального района РМ</t>
  </si>
  <si>
    <t>МКОУ "Николаевская основная общеобразовательная школа" Лямбирского муниципального района РМ</t>
  </si>
  <si>
    <t>МОУ "Кривозерьевская средняя общеобразовательная школа" Лямбирского муниципального района РМ</t>
  </si>
  <si>
    <t>МОУ "Лямбирская средняя общеобразовательная школа № 1 " Лямбирского муниципального района</t>
  </si>
  <si>
    <t>МОУ "Лямбирская средняя общеобразовательная школа №2" Лямбирского муниципального района</t>
  </si>
  <si>
    <t>МОУ "Черемишевская основная общеобразовательная школа" Лямбирского муниципального района РМ</t>
  </si>
  <si>
    <t>МОУ "Пензятская средняя общеобразовательная школа " Лямбирского муниципального района</t>
  </si>
  <si>
    <t>МОУ "Первомайская средняя общеобразовательная школа " Лямбирского муниципального района</t>
  </si>
  <si>
    <t>МОУ "Саловская средняя общеобразовательная школа " Лямбирского муниципального района</t>
  </si>
  <si>
    <t>МКОУ "Лопатинская основная общеобразовательная школа" Лямбирского муниципального района РМ</t>
  </si>
  <si>
    <t>МКОУ "Скрябинская основная общеобразовательная школа" Лямбирского муниципального района РМ</t>
  </si>
  <si>
    <t>МОУ "Т атарско-Тавленская основная общеобразовательная школа" Лямбирского муниципального района РМ</t>
  </si>
  <si>
    <t>Внешкольные учреждения Лямбирского муниципального района</t>
  </si>
  <si>
    <t>Муниципальное учреждение дополнительного образования детей "Лямбирский районный дом детского творчества"</t>
  </si>
  <si>
    <t>Услуга по реализации дополнительных общеобразовательных программ (физические лица)</t>
  </si>
  <si>
    <t>Наименование муниципальной услуги</t>
  </si>
  <si>
    <t>Территориальный корректирующий коэффициент</t>
  </si>
  <si>
    <t>Отраслевой корректирующий коэффициент</t>
  </si>
  <si>
    <t>очная</t>
  </si>
  <si>
    <t>Наименование субъекта РФ, на территории которого оказывается услуга</t>
  </si>
  <si>
    <t>Нормативные затраты на оказание i-ой услуги, руб.</t>
  </si>
  <si>
    <t>Объем муниципальной услуги, установленной муниципальным заданием на 2016 год</t>
  </si>
  <si>
    <t>Содержание объектов недвижимого имущества, необходимого для выполнения муниципального задания</t>
  </si>
  <si>
    <t>Итого затрат</t>
  </si>
  <si>
    <t>6=3+4+5</t>
  </si>
  <si>
    <t>14=7+8+9+10+11+12+13</t>
  </si>
  <si>
    <t>15=6+14</t>
  </si>
  <si>
    <t>18=15*16+17</t>
  </si>
  <si>
    <t xml:space="preserve">Наименование муниципальной услуги </t>
  </si>
  <si>
    <t>Муниципальное учреждение дополнительного образования  "Лямбирский районный дом детского творчества"</t>
  </si>
  <si>
    <t>на 2016 гд</t>
  </si>
  <si>
    <t>Оъем финансового обеспечения выполнения муниципального задания (рублей)</t>
  </si>
  <si>
    <t>Затраты на уплату налогов, в качестве объекта налогооблажения по которым признается имущество муниципального учреждения (рублей)</t>
  </si>
  <si>
    <t>МОУ "Татарско-Тавленская основная общеобразовательная школа" Лямбирского муниципального района РМ</t>
  </si>
  <si>
    <t>МУ ДОД "Александровская ДШИ"</t>
  </si>
  <si>
    <t>КУЛЬТУРА</t>
  </si>
  <si>
    <t>МАУ "Культурно-спортивный центр "Алмаз"</t>
  </si>
  <si>
    <t>МБУК "Лямбирская центральная районная библиотека"</t>
  </si>
  <si>
    <t>Работа по организации деятельности клубных формирований и самодеятельного народного творчества</t>
  </si>
  <si>
    <t>МУДОД "Лямбирская детско-юношеская спортивная школа"</t>
  </si>
  <si>
    <t>МБУ Лямбирского муниципального района РМ «Многофункциональный центр предоставления государственных и муниципальных услуг Лямбирского муниципального района»</t>
  </si>
  <si>
    <t>МУДОД "Александровская ДШИ"</t>
  </si>
  <si>
    <t>МБУ ДО  "Атемарская ДШИ"</t>
  </si>
  <si>
    <t>МБУ ДО  "Большеелховская ДШИ"</t>
  </si>
  <si>
    <t>МБУ ДО "Лямбирская ДШИ"</t>
  </si>
  <si>
    <t>Электронная</t>
  </si>
  <si>
    <t xml:space="preserve"> в стационарных условиях, на выезде
</t>
  </si>
  <si>
    <t>в стационарных условиях</t>
  </si>
  <si>
    <t>Республика Мордовия, Лямбирский муниципальный район</t>
  </si>
  <si>
    <t>Приложение 1</t>
  </si>
  <si>
    <t>к постановлению Администрации</t>
  </si>
  <si>
    <t>Лямбирского муниципального района</t>
  </si>
  <si>
    <t>МУДО  "Лямбирская детско-юношеская спортивная школа"</t>
  </si>
  <si>
    <t>МБУ ДО "Атемарская ДШИ"</t>
  </si>
  <si>
    <t>МБУ ДО "Большеелховская ДШИ"</t>
  </si>
  <si>
    <t>Базовый норматив затрат на оказание муниципальной услуги, руб.</t>
  </si>
  <si>
    <t>Оплата труда, в т.ч. начисления на выплаты по оплате труда работников, непосредственно связанных с оказанием муниципальной услуги</t>
  </si>
  <si>
    <t>Иные затраты, непосредственно связанные с оказанием муниципальной услуги</t>
  </si>
  <si>
    <t>Приобретение материальных запасов и особо ценного движимого имущества, потребляемого в процессе оказания муниципальной услуги</t>
  </si>
  <si>
    <t xml:space="preserve"> Содержание объектов особо ценного движимого имущества</t>
  </si>
  <si>
    <t>Приобретение услуг связи</t>
  </si>
  <si>
    <t xml:space="preserve"> Приобретение транспортных услуг</t>
  </si>
  <si>
    <t>Оплата труда, в т.ч. начисления на выплаты по оплате труда работников, которые не принимают непосредственного участия в оказании муниципальной услуги</t>
  </si>
  <si>
    <t>Реализации основных общеобразовательных программ дошкольного образования (показатель объема -физические лица в возрасте от 1,5 до 7 лет)</t>
  </si>
  <si>
    <t>Реализация основных общеобразовательных программ  начального общего, основного, среднего общего образования (показатель объема -физические лица в возрасте от 6 до 18 лет)</t>
  </si>
  <si>
    <t>Базовый норматив затрат, непосредственно связанных с оказанием муниципальной услуги, руб.</t>
  </si>
  <si>
    <t>Базовый норматив затрат на общехозяйственные нужды, руб</t>
  </si>
  <si>
    <t>Реализация дополнительных общеобразовательных программ (показатель объема - физические лица)</t>
  </si>
  <si>
    <t xml:space="preserve">Организация предоставления государственных и муниципальных услуг в многофункциональном центре (показатель объема - физические, юридические лица)
</t>
  </si>
  <si>
    <t>Библиотечное,  библиографическое и информационное обслуживание пользователей библиотеки (показатель объема - физические лица, юридические лица)</t>
  </si>
  <si>
    <t xml:space="preserve">Реализация дополнительных общеобразовательных  предпрофессиональных программ  (показатель объема - физические лица)  </t>
  </si>
  <si>
    <t xml:space="preserve">Реализация дополнительных общеобразовательных  предпрофессиональных программ  (показатель объема - физические лица) </t>
  </si>
  <si>
    <t xml:space="preserve">Реализация дополнительных общеобразовательных предпрофессиональных программ  (показатель объема - физические лица) </t>
  </si>
  <si>
    <t>7=4*5*6</t>
  </si>
  <si>
    <t>Условие, отражающее специфику оказания услуги</t>
  </si>
  <si>
    <t xml:space="preserve">Значения территориальных и отраслевых корректирующих коэффициентов к базовым нормативам затрат </t>
  </si>
  <si>
    <t>муниципальными бюджетными учреждениями Лямбирского муниципального района на 2016 год</t>
  </si>
  <si>
    <t>на оказание муниципальных услуг муниципальными бюджетными учреждениями Лямбирского муниципального района на 2016 год</t>
  </si>
  <si>
    <t xml:space="preserve">Базовые нормативы затрат на оказание муниципальных услуг </t>
  </si>
  <si>
    <t xml:space="preserve">Приложение 2 </t>
  </si>
  <si>
    <t xml:space="preserve"> к постановлению Администрации</t>
  </si>
  <si>
    <t>от "31" декабря 2015г. №1748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</si>
</sst>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-* #,##0.00_р_._-;\-* #,##0.00_р_._-;_-* &quot;-&quot;??_р_._-;_-@_-"/>
    <numFmt numFmtId="164" formatCode="_-* #,##0.0_р_._-;\-* #,##0.0_р_._-;_-* &quot;-&quot;??_р_._-;_-@_-"/>
    <numFmt numFmtId="165" formatCode="_-* #,##0.0_р_._-;\-* #,##0.0_р_._-;_-* &quot;-&quot;?_р_._-;_-@_-"/>
    <numFmt numFmtId="166" formatCode="#,##0.0_ ;\-#,##0.0\ "/>
    <numFmt numFmtId="167" formatCode="_(* #,##0.0_);_(* \(#,##0.0\);_(* &quot;-&quot;??_);_(@_)"/>
    <numFmt numFmtId="168" formatCode="0.0"/>
    <numFmt numFmtId="169" formatCode="0.0000"/>
    <numFmt numFmtId="170" formatCode="0.000"/>
  </numFmts>
  <fonts count="38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9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b/>
      <sz val="14"/>
      <name val="Times New Roman"/>
      <family val="1"/>
      <charset val="204"/>
    </font>
    <font>
      <sz val="10"/>
      <name val="Arial Cyr"/>
      <charset val="204"/>
    </font>
    <font>
      <sz val="8"/>
      <name val="Times New Roman"/>
      <family val="1"/>
      <charset val="204"/>
    </font>
    <font>
      <sz val="9"/>
      <name val="Arial Cyr"/>
      <charset val="204"/>
    </font>
    <font>
      <b/>
      <sz val="10"/>
      <name val="Arial Cyr"/>
      <charset val="204"/>
    </font>
    <font>
      <b/>
      <sz val="9"/>
      <name val="Arial"/>
      <family val="2"/>
      <charset val="204"/>
    </font>
    <font>
      <b/>
      <sz val="9"/>
      <name val="Arial Cyr"/>
      <charset val="204"/>
    </font>
    <font>
      <sz val="9"/>
      <name val="Arial"/>
      <family val="2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sz val="11"/>
      <name val="Arial Cyr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0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.5"/>
      <color theme="1"/>
      <name val="Arial"/>
      <family val="2"/>
      <charset val="204"/>
    </font>
    <font>
      <sz val="8.5"/>
      <color theme="1"/>
      <name val="Times New Roman"/>
      <family val="1"/>
      <charset val="204"/>
    </font>
    <font>
      <b/>
      <sz val="8.5"/>
      <color theme="1"/>
      <name val="Times New Roman"/>
      <family val="1"/>
      <charset val="204"/>
    </font>
    <font>
      <sz val="8.5"/>
      <name val="Times New Roman"/>
      <family val="1"/>
      <charset val="204"/>
    </font>
    <font>
      <sz val="11"/>
      <color theme="1"/>
      <name val="Arial"/>
      <family val="2"/>
      <charset val="204"/>
    </font>
    <font>
      <b/>
      <sz val="11"/>
      <color theme="1"/>
      <name val="Arial"/>
      <family val="2"/>
      <charset val="204"/>
    </font>
    <font>
      <sz val="1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E4DFEC"/>
        <bgColor indexed="64"/>
      </patternFill>
    </fill>
  </fills>
  <borders count="5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/>
    <xf numFmtId="0" fontId="14" fillId="0" borderId="0" applyNumberFormat="0" applyFill="0" applyBorder="0" applyAlignment="0" applyProtection="0"/>
    <xf numFmtId="0" fontId="6" fillId="0" borderId="0"/>
    <xf numFmtId="0" fontId="19" fillId="0" borderId="0"/>
    <xf numFmtId="0" fontId="4" fillId="0" borderId="0"/>
    <xf numFmtId="43" fontId="1" fillId="0" borderId="0" applyFont="0" applyFill="0" applyBorder="0" applyAlignment="0" applyProtection="0"/>
    <xf numFmtId="43" fontId="6" fillId="0" borderId="0" applyFont="0" applyFill="0" applyBorder="0" applyAlignment="0" applyProtection="0"/>
  </cellStyleXfs>
  <cellXfs count="194">
    <xf numFmtId="0" fontId="0" fillId="0" borderId="0" xfId="0"/>
    <xf numFmtId="0" fontId="0" fillId="3" borderId="0" xfId="0" applyFill="1"/>
    <xf numFmtId="0" fontId="10" fillId="3" borderId="1" xfId="0" applyFont="1" applyFill="1" applyBorder="1" applyAlignment="1">
      <alignment vertical="center" wrapText="1"/>
    </xf>
    <xf numFmtId="164" fontId="12" fillId="0" borderId="1" xfId="5" applyNumberFormat="1" applyFont="1" applyFill="1" applyBorder="1" applyAlignment="1" applyProtection="1">
      <alignment horizontal="left" vertical="top" wrapText="1"/>
      <protection locked="0"/>
    </xf>
    <xf numFmtId="0" fontId="0" fillId="0" borderId="1" xfId="0" applyBorder="1"/>
    <xf numFmtId="167" fontId="11" fillId="4" borderId="1" xfId="6" applyNumberFormat="1" applyFont="1" applyFill="1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167" fontId="11" fillId="4" borderId="1" xfId="6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168" fontId="0" fillId="0" borderId="1" xfId="0" applyNumberFormat="1" applyBorder="1" applyAlignment="1">
      <alignment horizontal="center"/>
    </xf>
    <xf numFmtId="165" fontId="11" fillId="4" borderId="1" xfId="0" applyNumberFormat="1" applyFont="1" applyFill="1" applyBorder="1"/>
    <xf numFmtId="168" fontId="0" fillId="0" borderId="1" xfId="0" applyNumberFormat="1" applyFont="1" applyBorder="1" applyAlignment="1">
      <alignment horizontal="center"/>
    </xf>
    <xf numFmtId="168" fontId="0" fillId="0" borderId="0" xfId="0" applyNumberFormat="1" applyAlignment="1">
      <alignment horizontal="center"/>
    </xf>
    <xf numFmtId="164" fontId="10" fillId="4" borderId="4" xfId="5" applyNumberFormat="1" applyFont="1" applyFill="1" applyBorder="1" applyAlignment="1" applyProtection="1">
      <alignment horizontal="left" vertical="top" wrapText="1"/>
      <protection locked="0"/>
    </xf>
    <xf numFmtId="0" fontId="0" fillId="0" borderId="1" xfId="0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0" fillId="0" borderId="6" xfId="0" applyBorder="1"/>
    <xf numFmtId="0" fontId="9" fillId="0" borderId="6" xfId="0" applyFont="1" applyBorder="1" applyAlignment="1">
      <alignment horizontal="center"/>
    </xf>
    <xf numFmtId="168" fontId="9" fillId="0" borderId="6" xfId="0" applyNumberFormat="1" applyFont="1" applyBorder="1" applyAlignment="1">
      <alignment horizontal="center"/>
    </xf>
    <xf numFmtId="166" fontId="8" fillId="0" borderId="1" xfId="0" applyNumberFormat="1" applyFont="1" applyBorder="1" applyAlignment="1">
      <alignment horizontal="center"/>
    </xf>
    <xf numFmtId="165" fontId="8" fillId="0" borderId="1" xfId="0" applyNumberFormat="1" applyFont="1" applyBorder="1" applyAlignment="1">
      <alignment horizontal="center"/>
    </xf>
    <xf numFmtId="0" fontId="23" fillId="0" borderId="0" xfId="0" applyFont="1"/>
    <xf numFmtId="0" fontId="26" fillId="0" borderId="0" xfId="0" applyFont="1"/>
    <xf numFmtId="0" fontId="23" fillId="4" borderId="0" xfId="0" applyFont="1" applyFill="1"/>
    <xf numFmtId="0" fontId="23" fillId="5" borderId="1" xfId="0" applyFont="1" applyFill="1" applyBorder="1" applyAlignment="1">
      <alignment horizontal="center"/>
    </xf>
    <xf numFmtId="168" fontId="25" fillId="5" borderId="1" xfId="0" applyNumberFormat="1" applyFont="1" applyFill="1" applyBorder="1" applyAlignment="1">
      <alignment horizontal="center"/>
    </xf>
    <xf numFmtId="2" fontId="25" fillId="5" borderId="1" xfId="0" applyNumberFormat="1" applyFont="1" applyFill="1" applyBorder="1" applyAlignment="1">
      <alignment horizontal="center"/>
    </xf>
    <xf numFmtId="168" fontId="25" fillId="6" borderId="1" xfId="0" applyNumberFormat="1" applyFont="1" applyFill="1" applyBorder="1" applyAlignment="1">
      <alignment horizont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27" fillId="0" borderId="0" xfId="0" applyFont="1"/>
    <xf numFmtId="0" fontId="18" fillId="0" borderId="0" xfId="0" applyFont="1" applyAlignment="1">
      <alignment horizontal="center" vertical="center"/>
    </xf>
    <xf numFmtId="0" fontId="28" fillId="0" borderId="0" xfId="0" applyFont="1"/>
    <xf numFmtId="0" fontId="16" fillId="0" borderId="0" xfId="0" applyFont="1" applyAlignment="1">
      <alignment horizontal="center" vertical="center"/>
    </xf>
    <xf numFmtId="2" fontId="23" fillId="0" borderId="0" xfId="0" applyNumberFormat="1" applyFont="1"/>
    <xf numFmtId="0" fontId="24" fillId="0" borderId="5" xfId="0" applyFont="1" applyBorder="1"/>
    <xf numFmtId="0" fontId="25" fillId="5" borderId="1" xfId="0" applyFont="1" applyFill="1" applyBorder="1" applyAlignment="1">
      <alignment horizontal="center"/>
    </xf>
    <xf numFmtId="0" fontId="25" fillId="7" borderId="1" xfId="0" applyFont="1" applyFill="1" applyBorder="1" applyAlignment="1">
      <alignment horizontal="center"/>
    </xf>
    <xf numFmtId="168" fontId="26" fillId="6" borderId="1" xfId="0" applyNumberFormat="1" applyFont="1" applyFill="1" applyBorder="1" applyAlignment="1">
      <alignment horizontal="center"/>
    </xf>
    <xf numFmtId="168" fontId="23" fillId="5" borderId="1" xfId="0" applyNumberFormat="1" applyFont="1" applyFill="1" applyBorder="1" applyAlignment="1">
      <alignment horizontal="center"/>
    </xf>
    <xf numFmtId="0" fontId="0" fillId="0" borderId="0" xfId="0" applyAlignment="1">
      <alignment wrapText="1"/>
    </xf>
    <xf numFmtId="0" fontId="31" fillId="0" borderId="0" xfId="0" applyFont="1"/>
    <xf numFmtId="1" fontId="25" fillId="4" borderId="5" xfId="0" applyNumberFormat="1" applyFont="1" applyFill="1" applyBorder="1" applyAlignment="1">
      <alignment horizontal="center"/>
    </xf>
    <xf numFmtId="2" fontId="25" fillId="4" borderId="5" xfId="0" applyNumberFormat="1" applyFont="1" applyFill="1" applyBorder="1" applyAlignment="1">
      <alignment horizontal="center"/>
    </xf>
    <xf numFmtId="168" fontId="25" fillId="4" borderId="5" xfId="0" applyNumberFormat="1" applyFont="1" applyFill="1" applyBorder="1" applyAlignment="1">
      <alignment horizontal="center"/>
    </xf>
    <xf numFmtId="2" fontId="13" fillId="0" borderId="10" xfId="2" applyNumberFormat="1" applyFont="1" applyBorder="1" applyAlignment="1" applyProtection="1">
      <alignment wrapText="1"/>
      <protection locked="0"/>
    </xf>
    <xf numFmtId="2" fontId="13" fillId="0" borderId="10" xfId="2" applyNumberFormat="1" applyFont="1" applyBorder="1" applyAlignment="1">
      <alignment horizontal="left" wrapText="1"/>
    </xf>
    <xf numFmtId="164" fontId="13" fillId="0" borderId="10" xfId="5" applyNumberFormat="1" applyFont="1" applyFill="1" applyBorder="1" applyAlignment="1" applyProtection="1">
      <alignment horizontal="left" vertical="top" wrapText="1"/>
      <protection locked="0"/>
    </xf>
    <xf numFmtId="0" fontId="24" fillId="4" borderId="10" xfId="0" applyFont="1" applyFill="1" applyBorder="1"/>
    <xf numFmtId="0" fontId="24" fillId="0" borderId="10" xfId="0" applyFont="1" applyBorder="1" applyAlignment="1">
      <alignment wrapText="1"/>
    </xf>
    <xf numFmtId="0" fontId="13" fillId="0" borderId="10" xfId="0" applyFont="1" applyBorder="1" applyAlignment="1">
      <alignment horizontal="justify" vertical="center"/>
    </xf>
    <xf numFmtId="165" fontId="14" fillId="0" borderId="10" xfId="6" applyNumberFormat="1" applyFont="1" applyFill="1" applyBorder="1" applyAlignment="1">
      <alignment horizontal="left" vertical="center" wrapText="1"/>
    </xf>
    <xf numFmtId="0" fontId="32" fillId="0" borderId="11" xfId="0" applyFont="1" applyBorder="1" applyAlignment="1">
      <alignment horizontal="left" wrapText="1"/>
    </xf>
    <xf numFmtId="0" fontId="33" fillId="4" borderId="11" xfId="0" applyFont="1" applyFill="1" applyBorder="1"/>
    <xf numFmtId="0" fontId="33" fillId="2" borderId="11" xfId="0" applyFont="1" applyFill="1" applyBorder="1" applyAlignment="1">
      <alignment wrapText="1"/>
    </xf>
    <xf numFmtId="0" fontId="32" fillId="2" borderId="11" xfId="0" applyFont="1" applyFill="1" applyBorder="1" applyAlignment="1">
      <alignment wrapText="1"/>
    </xf>
    <xf numFmtId="0" fontId="34" fillId="0" borderId="11" xfId="0" applyFont="1" applyBorder="1" applyAlignment="1">
      <alignment horizontal="justify" vertical="center" wrapText="1"/>
    </xf>
    <xf numFmtId="0" fontId="32" fillId="0" borderId="16" xfId="0" applyFont="1" applyBorder="1" applyAlignment="1">
      <alignment horizontal="left" wrapText="1"/>
    </xf>
    <xf numFmtId="2" fontId="25" fillId="4" borderId="9" xfId="0" applyNumberFormat="1" applyFont="1" applyFill="1" applyBorder="1" applyAlignment="1">
      <alignment horizontal="center"/>
    </xf>
    <xf numFmtId="2" fontId="25" fillId="4" borderId="6" xfId="0" applyNumberFormat="1" applyFont="1" applyFill="1" applyBorder="1" applyAlignment="1">
      <alignment horizontal="center"/>
    </xf>
    <xf numFmtId="2" fontId="25" fillId="4" borderId="31" xfId="0" applyNumberFormat="1" applyFont="1" applyFill="1" applyBorder="1" applyAlignment="1">
      <alignment horizontal="center"/>
    </xf>
    <xf numFmtId="2" fontId="25" fillId="4" borderId="40" xfId="0" applyNumberFormat="1" applyFont="1" applyFill="1" applyBorder="1" applyAlignment="1">
      <alignment horizontal="center"/>
    </xf>
    <xf numFmtId="2" fontId="25" fillId="4" borderId="21" xfId="0" applyNumberFormat="1" applyFont="1" applyFill="1" applyBorder="1" applyAlignment="1">
      <alignment horizontal="center"/>
    </xf>
    <xf numFmtId="2" fontId="25" fillId="4" borderId="27" xfId="0" applyNumberFormat="1" applyFont="1" applyFill="1" applyBorder="1" applyAlignment="1">
      <alignment horizontal="center"/>
    </xf>
    <xf numFmtId="2" fontId="25" fillId="4" borderId="26" xfId="0" applyNumberFormat="1" applyFont="1" applyFill="1" applyBorder="1" applyAlignment="1">
      <alignment horizontal="center"/>
    </xf>
    <xf numFmtId="2" fontId="21" fillId="0" borderId="5" xfId="0" applyNumberFormat="1" applyFont="1" applyBorder="1" applyAlignment="1">
      <alignment horizontal="center"/>
    </xf>
    <xf numFmtId="2" fontId="21" fillId="0" borderId="1" xfId="0" applyNumberFormat="1" applyFont="1" applyBorder="1" applyAlignment="1">
      <alignment horizontal="center"/>
    </xf>
    <xf numFmtId="2" fontId="21" fillId="0" borderId="3" xfId="0" applyNumberFormat="1" applyFont="1" applyBorder="1" applyAlignment="1">
      <alignment horizontal="center"/>
    </xf>
    <xf numFmtId="2" fontId="21" fillId="4" borderId="5" xfId="0" applyNumberFormat="1" applyFont="1" applyFill="1" applyBorder="1" applyAlignment="1">
      <alignment horizontal="center"/>
    </xf>
    <xf numFmtId="170" fontId="21" fillId="4" borderId="1" xfId="0" applyNumberFormat="1" applyFont="1" applyFill="1" applyBorder="1" applyAlignment="1">
      <alignment horizontal="center"/>
    </xf>
    <xf numFmtId="170" fontId="21" fillId="4" borderId="3" xfId="0" applyNumberFormat="1" applyFont="1" applyFill="1" applyBorder="1" applyAlignment="1">
      <alignment horizontal="center"/>
    </xf>
    <xf numFmtId="169" fontId="21" fillId="4" borderId="1" xfId="0" applyNumberFormat="1" applyFont="1" applyFill="1" applyBorder="1" applyAlignment="1">
      <alignment horizontal="center"/>
    </xf>
    <xf numFmtId="169" fontId="21" fillId="4" borderId="3" xfId="0" applyNumberFormat="1" applyFont="1" applyFill="1" applyBorder="1" applyAlignment="1">
      <alignment horizontal="center"/>
    </xf>
    <xf numFmtId="169" fontId="21" fillId="0" borderId="1" xfId="0" applyNumberFormat="1" applyFont="1" applyBorder="1" applyAlignment="1">
      <alignment horizontal="center"/>
    </xf>
    <xf numFmtId="169" fontId="21" fillId="0" borderId="3" xfId="0" applyNumberFormat="1" applyFont="1" applyBorder="1" applyAlignment="1">
      <alignment horizontal="center"/>
    </xf>
    <xf numFmtId="0" fontId="21" fillId="0" borderId="3" xfId="0" applyFont="1" applyBorder="1"/>
    <xf numFmtId="2" fontId="35" fillId="0" borderId="5" xfId="0" applyNumberFormat="1" applyFont="1" applyBorder="1" applyAlignment="1">
      <alignment horizontal="center"/>
    </xf>
    <xf numFmtId="2" fontId="35" fillId="0" borderId="1" xfId="0" applyNumberFormat="1" applyFont="1" applyBorder="1" applyAlignment="1">
      <alignment horizontal="center"/>
    </xf>
    <xf numFmtId="2" fontId="35" fillId="0" borderId="3" xfId="0" applyNumberFormat="1" applyFont="1" applyBorder="1" applyAlignment="1">
      <alignment horizontal="center"/>
    </xf>
    <xf numFmtId="2" fontId="35" fillId="4" borderId="5" xfId="0" applyNumberFormat="1" applyFont="1" applyFill="1" applyBorder="1" applyAlignment="1">
      <alignment horizontal="center"/>
    </xf>
    <xf numFmtId="170" fontId="35" fillId="4" borderId="1" xfId="0" applyNumberFormat="1" applyFont="1" applyFill="1" applyBorder="1" applyAlignment="1">
      <alignment horizontal="center"/>
    </xf>
    <xf numFmtId="170" fontId="35" fillId="4" borderId="3" xfId="0" applyNumberFormat="1" applyFont="1" applyFill="1" applyBorder="1" applyAlignment="1">
      <alignment horizontal="center"/>
    </xf>
    <xf numFmtId="2" fontId="35" fillId="0" borderId="20" xfId="0" applyNumberFormat="1" applyFont="1" applyBorder="1" applyAlignment="1">
      <alignment horizontal="center"/>
    </xf>
    <xf numFmtId="2" fontId="35" fillId="0" borderId="15" xfId="0" applyNumberFormat="1" applyFont="1" applyBorder="1" applyAlignment="1">
      <alignment horizontal="center"/>
    </xf>
    <xf numFmtId="2" fontId="35" fillId="0" borderId="32" xfId="0" applyNumberFormat="1" applyFont="1" applyBorder="1" applyAlignment="1">
      <alignment horizontal="center"/>
    </xf>
    <xf numFmtId="0" fontId="24" fillId="0" borderId="20" xfId="0" applyFont="1" applyBorder="1"/>
    <xf numFmtId="0" fontId="24" fillId="0" borderId="18" xfId="0" applyFont="1" applyBorder="1" applyAlignment="1">
      <alignment horizontal="center" wrapText="1"/>
    </xf>
    <xf numFmtId="0" fontId="24" fillId="0" borderId="18" xfId="0" applyFont="1" applyBorder="1" applyAlignment="1">
      <alignment horizontal="center"/>
    </xf>
    <xf numFmtId="0" fontId="24" fillId="4" borderId="18" xfId="0" applyFont="1" applyFill="1" applyBorder="1" applyAlignment="1">
      <alignment horizontal="center" wrapText="1"/>
    </xf>
    <xf numFmtId="0" fontId="24" fillId="0" borderId="19" xfId="0" applyFont="1" applyBorder="1" applyAlignment="1">
      <alignment horizontal="center" wrapText="1"/>
    </xf>
    <xf numFmtId="0" fontId="32" fillId="0" borderId="18" xfId="0" applyFont="1" applyBorder="1" applyAlignment="1">
      <alignment horizontal="left" wrapText="1"/>
    </xf>
    <xf numFmtId="0" fontId="30" fillId="2" borderId="18" xfId="0" applyFont="1" applyFill="1" applyBorder="1" applyAlignment="1">
      <alignment wrapText="1"/>
    </xf>
    <xf numFmtId="0" fontId="32" fillId="2" borderId="18" xfId="0" applyFont="1" applyFill="1" applyBorder="1" applyAlignment="1">
      <alignment wrapText="1"/>
    </xf>
    <xf numFmtId="0" fontId="34" fillId="0" borderId="18" xfId="0" applyFont="1" applyBorder="1" applyAlignment="1">
      <alignment horizontal="justify" vertical="center" wrapText="1"/>
    </xf>
    <xf numFmtId="0" fontId="24" fillId="4" borderId="18" xfId="0" applyFont="1" applyFill="1" applyBorder="1" applyAlignment="1">
      <alignment horizontal="left" wrapText="1"/>
    </xf>
    <xf numFmtId="0" fontId="24" fillId="0" borderId="18" xfId="0" applyFont="1" applyBorder="1" applyAlignment="1">
      <alignment horizontal="left" wrapText="1"/>
    </xf>
    <xf numFmtId="0" fontId="32" fillId="0" borderId="19" xfId="0" applyFont="1" applyBorder="1" applyAlignment="1">
      <alignment horizontal="left" wrapText="1"/>
    </xf>
    <xf numFmtId="2" fontId="7" fillId="0" borderId="33" xfId="2" applyNumberFormat="1" applyFont="1" applyBorder="1" applyAlignment="1" applyProtection="1">
      <alignment wrapText="1"/>
      <protection locked="0"/>
    </xf>
    <xf numFmtId="2" fontId="7" fillId="0" borderId="33" xfId="2" applyNumberFormat="1" applyFont="1" applyBorder="1" applyAlignment="1">
      <alignment horizontal="left" wrapText="1"/>
    </xf>
    <xf numFmtId="164" fontId="7" fillId="0" borderId="33" xfId="5" applyNumberFormat="1" applyFont="1" applyFill="1" applyBorder="1" applyAlignment="1" applyProtection="1">
      <alignment horizontal="left" vertical="top" wrapText="1"/>
      <protection locked="0"/>
    </xf>
    <xf numFmtId="0" fontId="30" fillId="0" borderId="33" xfId="0" applyFont="1" applyBorder="1" applyAlignment="1">
      <alignment wrapText="1"/>
    </xf>
    <xf numFmtId="0" fontId="7" fillId="0" borderId="33" xfId="0" applyFont="1" applyBorder="1" applyAlignment="1">
      <alignment horizontal="justify" vertical="center"/>
    </xf>
    <xf numFmtId="2" fontId="3" fillId="0" borderId="47" xfId="0" applyNumberFormat="1" applyFont="1" applyFill="1" applyBorder="1" applyAlignment="1">
      <alignment vertical="center" wrapText="1"/>
    </xf>
    <xf numFmtId="2" fontId="2" fillId="4" borderId="33" xfId="2" applyNumberFormat="1" applyFont="1" applyFill="1" applyBorder="1" applyAlignment="1">
      <alignment horizontal="left" wrapText="1"/>
    </xf>
    <xf numFmtId="165" fontId="14" fillId="0" borderId="47" xfId="6" applyNumberFormat="1" applyFont="1" applyFill="1" applyBorder="1" applyAlignment="1">
      <alignment horizontal="left" vertical="center" wrapText="1"/>
    </xf>
    <xf numFmtId="2" fontId="7" fillId="0" borderId="40" xfId="2" applyNumberFormat="1" applyFont="1" applyBorder="1" applyAlignment="1" applyProtection="1">
      <alignment wrapText="1"/>
      <protection locked="0"/>
    </xf>
    <xf numFmtId="0" fontId="32" fillId="0" borderId="26" xfId="0" applyFont="1" applyBorder="1" applyAlignment="1">
      <alignment horizontal="left" wrapText="1"/>
    </xf>
    <xf numFmtId="0" fontId="24" fillId="0" borderId="26" xfId="0" applyFont="1" applyBorder="1" applyAlignment="1">
      <alignment horizontal="center" wrapText="1"/>
    </xf>
    <xf numFmtId="0" fontId="24" fillId="0" borderId="9" xfId="0" applyFont="1" applyBorder="1"/>
    <xf numFmtId="2" fontId="21" fillId="2" borderId="27" xfId="0" applyNumberFormat="1" applyFont="1" applyFill="1" applyBorder="1" applyAlignment="1">
      <alignment horizontal="center"/>
    </xf>
    <xf numFmtId="2" fontId="21" fillId="2" borderId="26" xfId="0" applyNumberFormat="1" applyFont="1" applyFill="1" applyBorder="1" applyAlignment="1">
      <alignment horizontal="center"/>
    </xf>
    <xf numFmtId="2" fontId="22" fillId="2" borderId="26" xfId="0" applyNumberFormat="1" applyFont="1" applyFill="1" applyBorder="1" applyAlignment="1">
      <alignment horizontal="center"/>
    </xf>
    <xf numFmtId="2" fontId="21" fillId="2" borderId="11" xfId="0" applyNumberFormat="1" applyFont="1" applyFill="1" applyBorder="1" applyAlignment="1">
      <alignment horizontal="center"/>
    </xf>
    <xf numFmtId="2" fontId="21" fillId="2" borderId="18" xfId="0" applyNumberFormat="1" applyFont="1" applyFill="1" applyBorder="1" applyAlignment="1">
      <alignment horizontal="center"/>
    </xf>
    <xf numFmtId="2" fontId="22" fillId="2" borderId="18" xfId="0" applyNumberFormat="1" applyFont="1" applyFill="1" applyBorder="1" applyAlignment="1">
      <alignment horizontal="center"/>
    </xf>
    <xf numFmtId="2" fontId="21" fillId="2" borderId="16" xfId="0" applyNumberFormat="1" applyFont="1" applyFill="1" applyBorder="1" applyAlignment="1">
      <alignment horizontal="center"/>
    </xf>
    <xf numFmtId="2" fontId="21" fillId="2" borderId="19" xfId="0" applyNumberFormat="1" applyFont="1" applyFill="1" applyBorder="1" applyAlignment="1">
      <alignment horizontal="center"/>
    </xf>
    <xf numFmtId="2" fontId="22" fillId="2" borderId="19" xfId="0" applyNumberFormat="1" applyFont="1" applyFill="1" applyBorder="1" applyAlignment="1">
      <alignment horizontal="center"/>
    </xf>
    <xf numFmtId="0" fontId="24" fillId="2" borderId="35" xfId="0" applyFont="1" applyFill="1" applyBorder="1" applyAlignment="1">
      <alignment horizontal="center" vertical="center" wrapText="1"/>
    </xf>
    <xf numFmtId="0" fontId="24" fillId="2" borderId="46" xfId="0" applyFont="1" applyFill="1" applyBorder="1" applyAlignment="1">
      <alignment horizontal="center" vertical="center" wrapText="1"/>
    </xf>
    <xf numFmtId="0" fontId="24" fillId="2" borderId="49" xfId="0" applyFont="1" applyFill="1" applyBorder="1" applyAlignment="1">
      <alignment horizontal="center" vertical="center" wrapText="1"/>
    </xf>
    <xf numFmtId="0" fontId="24" fillId="2" borderId="38" xfId="0" applyFont="1" applyFill="1" applyBorder="1" applyAlignment="1">
      <alignment horizontal="center" vertical="center" wrapText="1"/>
    </xf>
    <xf numFmtId="0" fontId="24" fillId="2" borderId="8" xfId="0" applyFont="1" applyFill="1" applyBorder="1" applyAlignment="1">
      <alignment horizontal="center"/>
    </xf>
    <xf numFmtId="0" fontId="24" fillId="2" borderId="30" xfId="0" applyFont="1" applyFill="1" applyBorder="1" applyAlignment="1">
      <alignment horizontal="center"/>
    </xf>
    <xf numFmtId="0" fontId="24" fillId="2" borderId="41" xfId="0" applyFont="1" applyFill="1" applyBorder="1" applyAlignment="1">
      <alignment horizontal="center"/>
    </xf>
    <xf numFmtId="0" fontId="24" fillId="2" borderId="45" xfId="0" applyFont="1" applyFill="1" applyBorder="1" applyAlignment="1">
      <alignment horizontal="center"/>
    </xf>
    <xf numFmtId="0" fontId="23" fillId="2" borderId="0" xfId="0" applyFont="1" applyFill="1"/>
    <xf numFmtId="0" fontId="24" fillId="2" borderId="34" xfId="0" applyFont="1" applyFill="1" applyBorder="1" applyAlignment="1">
      <alignment horizontal="center" vertical="center" wrapText="1"/>
    </xf>
    <xf numFmtId="0" fontId="24" fillId="2" borderId="4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2" borderId="36" xfId="0" applyFont="1" applyFill="1" applyBorder="1" applyAlignment="1">
      <alignment horizontal="center" vertical="center" wrapText="1"/>
    </xf>
    <xf numFmtId="0" fontId="24" fillId="2" borderId="37" xfId="0" applyFont="1" applyFill="1" applyBorder="1" applyAlignment="1">
      <alignment horizontal="center" vertical="center" wrapText="1"/>
    </xf>
    <xf numFmtId="0" fontId="24" fillId="2" borderId="39" xfId="0" applyFont="1" applyFill="1" applyBorder="1" applyAlignment="1">
      <alignment horizontal="center" vertical="center" wrapText="1"/>
    </xf>
    <xf numFmtId="0" fontId="32" fillId="2" borderId="8" xfId="0" applyFont="1" applyFill="1" applyBorder="1" applyAlignment="1">
      <alignment horizontal="center"/>
    </xf>
    <xf numFmtId="0" fontId="24" fillId="2" borderId="42" xfId="0" applyFont="1" applyFill="1" applyBorder="1" applyAlignment="1">
      <alignment horizontal="center"/>
    </xf>
    <xf numFmtId="0" fontId="24" fillId="2" borderId="43" xfId="0" applyFont="1" applyFill="1" applyBorder="1" applyAlignment="1">
      <alignment horizontal="center"/>
    </xf>
    <xf numFmtId="0" fontId="24" fillId="2" borderId="44" xfId="0" applyFont="1" applyFill="1" applyBorder="1" applyAlignment="1">
      <alignment horizontal="center"/>
    </xf>
    <xf numFmtId="0" fontId="29" fillId="2" borderId="30" xfId="0" applyFont="1" applyFill="1" applyBorder="1" applyAlignment="1">
      <alignment horizontal="center" wrapText="1"/>
    </xf>
    <xf numFmtId="0" fontId="24" fillId="2" borderId="30" xfId="0" applyFont="1" applyFill="1" applyBorder="1" applyAlignment="1">
      <alignment horizontal="center" wrapText="1"/>
    </xf>
    <xf numFmtId="0" fontId="24" fillId="2" borderId="5" xfId="0" applyFont="1" applyFill="1" applyBorder="1" applyAlignment="1">
      <alignment horizontal="center"/>
    </xf>
    <xf numFmtId="0" fontId="23" fillId="2" borderId="1" xfId="0" applyFont="1" applyFill="1" applyBorder="1" applyAlignment="1">
      <alignment horizontal="center"/>
    </xf>
    <xf numFmtId="0" fontId="26" fillId="2" borderId="1" xfId="0" applyFont="1" applyFill="1" applyBorder="1" applyAlignment="1">
      <alignment horizontal="center"/>
    </xf>
    <xf numFmtId="2" fontId="22" fillId="2" borderId="33" xfId="0" applyNumberFormat="1" applyFont="1" applyFill="1" applyBorder="1" applyAlignment="1">
      <alignment horizontal="center"/>
    </xf>
    <xf numFmtId="2" fontId="21" fillId="2" borderId="10" xfId="0" applyNumberFormat="1" applyFont="1" applyFill="1" applyBorder="1" applyAlignment="1">
      <alignment horizontal="center"/>
    </xf>
    <xf numFmtId="2" fontId="21" fillId="2" borderId="1" xfId="0" applyNumberFormat="1" applyFont="1" applyFill="1" applyBorder="1" applyAlignment="1">
      <alignment horizontal="center"/>
    </xf>
    <xf numFmtId="170" fontId="21" fillId="2" borderId="1" xfId="0" applyNumberFormat="1" applyFont="1" applyFill="1" applyBorder="1" applyAlignment="1">
      <alignment horizontal="center"/>
    </xf>
    <xf numFmtId="170" fontId="21" fillId="2" borderId="11" xfId="0" applyNumberFormat="1" applyFont="1" applyFill="1" applyBorder="1" applyAlignment="1">
      <alignment horizontal="center"/>
    </xf>
    <xf numFmtId="169" fontId="21" fillId="2" borderId="1" xfId="0" applyNumberFormat="1" applyFont="1" applyFill="1" applyBorder="1" applyAlignment="1">
      <alignment horizontal="center"/>
    </xf>
    <xf numFmtId="169" fontId="21" fillId="2" borderId="11" xfId="0" applyNumberFormat="1" applyFont="1" applyFill="1" applyBorder="1" applyAlignment="1">
      <alignment horizontal="center"/>
    </xf>
    <xf numFmtId="168" fontId="21" fillId="2" borderId="10" xfId="0" applyNumberFormat="1" applyFont="1" applyFill="1" applyBorder="1" applyAlignment="1">
      <alignment horizontal="center"/>
    </xf>
    <xf numFmtId="168" fontId="21" fillId="2" borderId="1" xfId="0" applyNumberFormat="1" applyFont="1" applyFill="1" applyBorder="1" applyAlignment="1">
      <alignment horizontal="center"/>
    </xf>
    <xf numFmtId="168" fontId="21" fillId="2" borderId="11" xfId="0" applyNumberFormat="1" applyFont="1" applyFill="1" applyBorder="1" applyAlignment="1">
      <alignment horizontal="center"/>
    </xf>
    <xf numFmtId="2" fontId="35" fillId="2" borderId="10" xfId="0" applyNumberFormat="1" applyFont="1" applyFill="1" applyBorder="1" applyAlignment="1">
      <alignment horizontal="center"/>
    </xf>
    <xf numFmtId="2" fontId="35" fillId="2" borderId="1" xfId="0" applyNumberFormat="1" applyFont="1" applyFill="1" applyBorder="1" applyAlignment="1">
      <alignment horizontal="center"/>
    </xf>
    <xf numFmtId="2" fontId="35" fillId="2" borderId="11" xfId="0" applyNumberFormat="1" applyFont="1" applyFill="1" applyBorder="1" applyAlignment="1">
      <alignment horizontal="center"/>
    </xf>
    <xf numFmtId="2" fontId="22" fillId="2" borderId="23" xfId="0" applyNumberFormat="1" applyFont="1" applyFill="1" applyBorder="1" applyAlignment="1">
      <alignment horizontal="center"/>
    </xf>
    <xf numFmtId="2" fontId="35" fillId="2" borderId="14" xfId="0" applyNumberFormat="1" applyFont="1" applyFill="1" applyBorder="1" applyAlignment="1">
      <alignment horizontal="center"/>
    </xf>
    <xf numFmtId="2" fontId="35" fillId="2" borderId="15" xfId="0" applyNumberFormat="1" applyFont="1" applyFill="1" applyBorder="1" applyAlignment="1">
      <alignment horizontal="center"/>
    </xf>
    <xf numFmtId="2" fontId="35" fillId="2" borderId="16" xfId="0" applyNumberFormat="1" applyFont="1" applyFill="1" applyBorder="1" applyAlignment="1">
      <alignment horizontal="center"/>
    </xf>
    <xf numFmtId="0" fontId="37" fillId="0" borderId="0" xfId="0" applyFont="1" applyAlignment="1">
      <alignment vertical="center"/>
    </xf>
    <xf numFmtId="0" fontId="35" fillId="0" borderId="0" xfId="0" applyFont="1"/>
    <xf numFmtId="0" fontId="36" fillId="0" borderId="0" xfId="0" applyFont="1" applyAlignment="1">
      <alignment horizontal="right"/>
    </xf>
    <xf numFmtId="0" fontId="23" fillId="0" borderId="0" xfId="0" applyFont="1" applyAlignment="1"/>
    <xf numFmtId="165" fontId="13" fillId="0" borderId="14" xfId="6" applyNumberFormat="1" applyFont="1" applyFill="1" applyBorder="1" applyAlignment="1">
      <alignment horizontal="left" vertical="center" wrapText="1"/>
    </xf>
    <xf numFmtId="165" fontId="3" fillId="0" borderId="14" xfId="6" applyNumberFormat="1" applyFont="1" applyFill="1" applyBorder="1" applyAlignment="1">
      <alignment horizontal="left" vertical="center" wrapText="1"/>
    </xf>
    <xf numFmtId="0" fontId="13" fillId="0" borderId="0" xfId="0" applyFont="1" applyAlignment="1">
      <alignment vertical="center"/>
    </xf>
    <xf numFmtId="2" fontId="13" fillId="0" borderId="13" xfId="0" applyNumberFormat="1" applyFont="1" applyFill="1" applyBorder="1" applyAlignment="1">
      <alignment vertical="center" wrapText="1"/>
    </xf>
    <xf numFmtId="2" fontId="0" fillId="0" borderId="10" xfId="2" applyNumberFormat="1" applyFont="1" applyBorder="1" applyAlignment="1">
      <alignment horizontal="left" wrapText="1"/>
    </xf>
    <xf numFmtId="0" fontId="0" fillId="0" borderId="0" xfId="0" applyAlignment="1">
      <alignment wrapText="1"/>
    </xf>
    <xf numFmtId="0" fontId="30" fillId="4" borderId="12" xfId="0" applyFont="1" applyFill="1" applyBorder="1" applyAlignment="1">
      <alignment horizontal="center" wrapText="1"/>
    </xf>
    <xf numFmtId="0" fontId="30" fillId="4" borderId="18" xfId="0" applyFont="1" applyFill="1" applyBorder="1" applyAlignment="1">
      <alignment horizontal="center" wrapText="1"/>
    </xf>
    <xf numFmtId="0" fontId="21" fillId="2" borderId="28" xfId="0" applyFont="1" applyFill="1" applyBorder="1" applyAlignment="1">
      <alignment horizontal="center" vertical="center" wrapText="1"/>
    </xf>
    <xf numFmtId="0" fontId="21" fillId="2" borderId="29" xfId="0" applyFont="1" applyFill="1" applyBorder="1" applyAlignment="1">
      <alignment horizontal="center" vertical="center" wrapText="1"/>
    </xf>
    <xf numFmtId="0" fontId="15" fillId="2" borderId="30" xfId="0" applyFont="1" applyFill="1" applyBorder="1" applyAlignment="1">
      <alignment horizontal="center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5" fillId="2" borderId="1" xfId="0" applyFont="1" applyFill="1" applyBorder="1" applyAlignment="1">
      <alignment horizontal="center" vertical="center" wrapText="1"/>
    </xf>
    <xf numFmtId="0" fontId="25" fillId="4" borderId="12" xfId="0" applyFont="1" applyFill="1" applyBorder="1" applyAlignment="1">
      <alignment horizontal="left" wrapText="1"/>
    </xf>
    <xf numFmtId="0" fontId="25" fillId="4" borderId="18" xfId="0" applyFont="1" applyFill="1" applyBorder="1" applyAlignment="1">
      <alignment horizontal="left" wrapText="1"/>
    </xf>
    <xf numFmtId="0" fontId="24" fillId="2" borderId="22" xfId="0" applyFont="1" applyFill="1" applyBorder="1" applyAlignment="1">
      <alignment horizontal="center" vertical="center" wrapText="1"/>
    </xf>
    <xf numFmtId="0" fontId="24" fillId="2" borderId="23" xfId="0" applyFont="1" applyFill="1" applyBorder="1" applyAlignment="1">
      <alignment horizontal="center" vertical="center" wrapText="1"/>
    </xf>
    <xf numFmtId="0" fontId="21" fillId="2" borderId="17" xfId="0" applyFont="1" applyFill="1" applyBorder="1" applyAlignment="1">
      <alignment horizontal="center" vertical="center" wrapText="1"/>
    </xf>
    <xf numFmtId="0" fontId="21" fillId="2" borderId="25" xfId="0" applyFont="1" applyFill="1" applyBorder="1" applyAlignment="1">
      <alignment horizontal="center" vertical="center" wrapText="1"/>
    </xf>
    <xf numFmtId="0" fontId="24" fillId="2" borderId="17" xfId="0" applyFont="1" applyFill="1" applyBorder="1" applyAlignment="1">
      <alignment horizontal="center" vertical="center" wrapText="1"/>
    </xf>
    <xf numFmtId="0" fontId="24" fillId="2" borderId="25" xfId="0" applyFont="1" applyFill="1" applyBorder="1" applyAlignment="1">
      <alignment horizontal="center" vertical="center" wrapText="1"/>
    </xf>
    <xf numFmtId="0" fontId="25" fillId="4" borderId="24" xfId="0" applyFont="1" applyFill="1" applyBorder="1" applyAlignment="1">
      <alignment horizontal="left" wrapText="1"/>
    </xf>
    <xf numFmtId="0" fontId="20" fillId="4" borderId="26" xfId="0" applyFont="1" applyFill="1" applyBorder="1" applyAlignment="1">
      <alignment horizontal="left" wrapText="1"/>
    </xf>
    <xf numFmtId="0" fontId="36" fillId="0" borderId="0" xfId="0" applyFont="1" applyAlignment="1">
      <alignment horizontal="center"/>
    </xf>
    <xf numFmtId="0" fontId="36" fillId="0" borderId="48" xfId="0" applyFont="1" applyBorder="1" applyAlignment="1">
      <alignment horizontal="center"/>
    </xf>
    <xf numFmtId="0" fontId="23" fillId="0" borderId="0" xfId="0" applyFont="1" applyAlignment="1">
      <alignment horizontal="left"/>
    </xf>
  </cellXfs>
  <cellStyles count="7">
    <cellStyle name="normal" xfId="1"/>
    <cellStyle name="Обычный" xfId="0" builtinId="0"/>
    <cellStyle name="Обычный 2" xfId="2"/>
    <cellStyle name="Обычный 4" xfId="3"/>
    <cellStyle name="Стиль 1" xfId="4"/>
    <cellStyle name="Финансовый" xfId="5" builtinId="3"/>
    <cellStyle name="Финансовый 2 2" xfId="6"/>
  </cellStyles>
  <dxfs count="6"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6"/>
  <sheetViews>
    <sheetView workbookViewId="0">
      <selection activeCell="D9" sqref="D9:G25"/>
    </sheetView>
  </sheetViews>
  <sheetFormatPr defaultRowHeight="12.75" x14ac:dyDescent="0.2"/>
  <cols>
    <col min="1" max="1" width="44" customWidth="1"/>
    <col min="2" max="2" width="12" customWidth="1"/>
    <col min="4" max="4" width="10.7109375" customWidth="1"/>
    <col min="5" max="5" width="11.85546875" customWidth="1"/>
    <col min="6" max="6" width="10.42578125" customWidth="1"/>
    <col min="7" max="7" width="17.7109375" customWidth="1"/>
    <col min="8" max="8" width="12.7109375" customWidth="1"/>
  </cols>
  <sheetData>
    <row r="2" spans="1:8" x14ac:dyDescent="0.2">
      <c r="A2" s="170" t="s">
        <v>26</v>
      </c>
      <c r="B2" s="170"/>
      <c r="C2" s="170"/>
      <c r="D2" s="170"/>
      <c r="E2" s="170"/>
      <c r="F2" s="170"/>
      <c r="G2" s="170"/>
      <c r="H2" s="170"/>
    </row>
    <row r="3" spans="1:8" x14ac:dyDescent="0.2">
      <c r="A3" s="170"/>
      <c r="B3" s="170"/>
      <c r="C3" s="170"/>
      <c r="D3" s="170"/>
      <c r="E3" s="170"/>
      <c r="F3" s="170"/>
      <c r="G3" s="170"/>
      <c r="H3" s="170"/>
    </row>
    <row r="5" spans="1:8" ht="76.5" x14ac:dyDescent="0.2">
      <c r="A5" s="4"/>
      <c r="B5" s="17" t="s">
        <v>20</v>
      </c>
      <c r="C5" s="6" t="s">
        <v>18</v>
      </c>
      <c r="D5" s="16" t="s">
        <v>22</v>
      </c>
      <c r="E5" s="16" t="s">
        <v>23</v>
      </c>
      <c r="F5" s="16" t="s">
        <v>24</v>
      </c>
      <c r="G5" s="16" t="s">
        <v>25</v>
      </c>
      <c r="H5" s="7" t="s">
        <v>19</v>
      </c>
    </row>
    <row r="6" spans="1:8" x14ac:dyDescent="0.2">
      <c r="A6" s="9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</row>
    <row r="7" spans="1:8" x14ac:dyDescent="0.2">
      <c r="A7" s="18"/>
      <c r="B7" s="14">
        <v>20630.900000000001</v>
      </c>
      <c r="C7" s="19">
        <v>2645</v>
      </c>
      <c r="D7" s="20">
        <f>B7*20%</f>
        <v>4126.18</v>
      </c>
      <c r="E7" s="20">
        <f>B7*25%</f>
        <v>5157.7250000000004</v>
      </c>
      <c r="F7" s="20">
        <f>B7*30%</f>
        <v>6189.27</v>
      </c>
      <c r="G7" s="20">
        <f>B7*25%</f>
        <v>5157.7250000000004</v>
      </c>
      <c r="H7" s="20">
        <f>G7+F7+E7+D7</f>
        <v>20630.900000000001</v>
      </c>
    </row>
    <row r="8" spans="1:8" x14ac:dyDescent="0.2">
      <c r="A8" s="2" t="s">
        <v>0</v>
      </c>
      <c r="B8" s="1"/>
      <c r="C8" s="10"/>
      <c r="D8" s="10"/>
      <c r="E8" s="10"/>
      <c r="F8" s="10"/>
      <c r="G8" s="10"/>
      <c r="H8" s="10"/>
    </row>
    <row r="9" spans="1:8" x14ac:dyDescent="0.2">
      <c r="A9" s="3" t="s">
        <v>1</v>
      </c>
      <c r="B9" s="22">
        <f>D9+E9+F9+G9</f>
        <v>405.6</v>
      </c>
      <c r="C9" s="9">
        <v>52</v>
      </c>
      <c r="D9" s="11">
        <v>110</v>
      </c>
      <c r="E9" s="11">
        <v>72.5</v>
      </c>
      <c r="F9" s="11">
        <v>103.2</v>
      </c>
      <c r="G9" s="11">
        <v>119.9</v>
      </c>
      <c r="H9" s="13">
        <v>405.598820415879</v>
      </c>
    </row>
    <row r="10" spans="1:8" x14ac:dyDescent="0.2">
      <c r="A10" s="3" t="s">
        <v>2</v>
      </c>
      <c r="B10" s="22">
        <f>D10+E10+F10+G10</f>
        <v>897</v>
      </c>
      <c r="C10" s="9">
        <v>115</v>
      </c>
      <c r="D10" s="11">
        <v>179.5</v>
      </c>
      <c r="E10" s="11">
        <v>153.4</v>
      </c>
      <c r="F10" s="11">
        <v>234.1</v>
      </c>
      <c r="G10" s="11">
        <v>330</v>
      </c>
      <c r="H10" s="13">
        <v>896.99739130434773</v>
      </c>
    </row>
    <row r="11" spans="1:8" x14ac:dyDescent="0.2">
      <c r="A11" s="3" t="s">
        <v>3</v>
      </c>
      <c r="B11" s="21">
        <f>D11+E11+F11+G11</f>
        <v>3619.1000000000004</v>
      </c>
      <c r="C11" s="9">
        <v>464</v>
      </c>
      <c r="D11" s="11">
        <v>723.8</v>
      </c>
      <c r="E11" s="11">
        <v>904.8</v>
      </c>
      <c r="F11" s="11">
        <v>1085.7</v>
      </c>
      <c r="G11" s="11">
        <v>904.8</v>
      </c>
      <c r="H11" s="13">
        <v>3619.1894744801516</v>
      </c>
    </row>
    <row r="12" spans="1:8" x14ac:dyDescent="0.2">
      <c r="A12" s="3" t="s">
        <v>4</v>
      </c>
      <c r="B12" s="21">
        <f t="shared" ref="B12:B25" si="0">D12+E12+F12+G12</f>
        <v>1544.4</v>
      </c>
      <c r="C12" s="11">
        <v>198</v>
      </c>
      <c r="D12" s="11">
        <v>270.89999999999998</v>
      </c>
      <c r="E12" s="11">
        <v>424.1</v>
      </c>
      <c r="F12" s="11">
        <v>463.3</v>
      </c>
      <c r="G12" s="11">
        <v>386.1</v>
      </c>
      <c r="H12" s="13">
        <v>1544.3955085066161</v>
      </c>
    </row>
    <row r="13" spans="1:8" x14ac:dyDescent="0.2">
      <c r="A13" s="3" t="s">
        <v>5</v>
      </c>
      <c r="B13" s="21">
        <f t="shared" si="0"/>
        <v>187.2</v>
      </c>
      <c r="C13" s="11">
        <v>24</v>
      </c>
      <c r="D13" s="11">
        <v>47.4</v>
      </c>
      <c r="E13" s="11">
        <v>36.799999999999997</v>
      </c>
      <c r="F13" s="11">
        <v>54.2</v>
      </c>
      <c r="G13" s="11">
        <v>48.8</v>
      </c>
      <c r="H13" s="13">
        <v>187.19945557655956</v>
      </c>
    </row>
    <row r="14" spans="1:8" x14ac:dyDescent="0.2">
      <c r="A14" s="3" t="s">
        <v>6</v>
      </c>
      <c r="B14" s="21">
        <f t="shared" si="0"/>
        <v>4056</v>
      </c>
      <c r="C14" s="11">
        <v>520</v>
      </c>
      <c r="D14" s="11">
        <v>811.5</v>
      </c>
      <c r="E14" s="11">
        <v>564.5</v>
      </c>
      <c r="F14" s="11">
        <v>600</v>
      </c>
      <c r="G14" s="11">
        <v>2080</v>
      </c>
      <c r="H14" s="13">
        <v>4055.9882041587898</v>
      </c>
    </row>
    <row r="15" spans="1:8" x14ac:dyDescent="0.2">
      <c r="A15" s="3" t="s">
        <v>7</v>
      </c>
      <c r="B15" s="21">
        <f t="shared" si="0"/>
        <v>101.4</v>
      </c>
      <c r="C15" s="11">
        <v>13</v>
      </c>
      <c r="D15" s="11">
        <v>20.3</v>
      </c>
      <c r="E15" s="11">
        <v>25.3</v>
      </c>
      <c r="F15" s="11">
        <v>30.4</v>
      </c>
      <c r="G15" s="11">
        <v>25.4</v>
      </c>
      <c r="H15" s="13">
        <v>101.39970510396975</v>
      </c>
    </row>
    <row r="16" spans="1:8" x14ac:dyDescent="0.2">
      <c r="A16" s="3" t="s">
        <v>8</v>
      </c>
      <c r="B16" s="21">
        <f t="shared" si="0"/>
        <v>865.8</v>
      </c>
      <c r="C16" s="11">
        <v>111</v>
      </c>
      <c r="D16" s="11">
        <v>100</v>
      </c>
      <c r="E16" s="11">
        <v>289.60000000000002</v>
      </c>
      <c r="F16" s="11">
        <v>259.7</v>
      </c>
      <c r="G16" s="11">
        <v>216.5</v>
      </c>
      <c r="H16" s="13">
        <v>865.79748204158795</v>
      </c>
    </row>
    <row r="17" spans="1:8" x14ac:dyDescent="0.2">
      <c r="A17" s="3" t="s">
        <v>9</v>
      </c>
      <c r="B17" s="21">
        <f t="shared" si="0"/>
        <v>3416.4</v>
      </c>
      <c r="C17" s="11">
        <v>438</v>
      </c>
      <c r="D17" s="11">
        <v>683.3</v>
      </c>
      <c r="E17" s="11">
        <v>654.1</v>
      </c>
      <c r="F17" s="11">
        <v>1300</v>
      </c>
      <c r="G17" s="11">
        <v>779</v>
      </c>
      <c r="H17" s="13">
        <v>3416.3900642722115</v>
      </c>
    </row>
    <row r="18" spans="1:8" x14ac:dyDescent="0.2">
      <c r="A18" s="3" t="s">
        <v>10</v>
      </c>
      <c r="B18" s="21">
        <f t="shared" si="0"/>
        <v>2659.8</v>
      </c>
      <c r="C18" s="11">
        <v>341</v>
      </c>
      <c r="D18" s="11">
        <v>532.1</v>
      </c>
      <c r="E18" s="11">
        <v>664.9</v>
      </c>
      <c r="F18" s="11">
        <v>797.9</v>
      </c>
      <c r="G18" s="11">
        <v>664.9</v>
      </c>
      <c r="H18" s="13">
        <v>2659.7922646502834</v>
      </c>
    </row>
    <row r="19" spans="1:8" x14ac:dyDescent="0.2">
      <c r="A19" s="3" t="s">
        <v>11</v>
      </c>
      <c r="B19" s="21">
        <f t="shared" si="0"/>
        <v>312</v>
      </c>
      <c r="C19" s="11">
        <v>40</v>
      </c>
      <c r="D19" s="11">
        <v>62.4</v>
      </c>
      <c r="E19" s="11">
        <v>78</v>
      </c>
      <c r="F19" s="11">
        <v>93.6</v>
      </c>
      <c r="G19" s="11">
        <f>G$12/C$12*C19</f>
        <v>78</v>
      </c>
      <c r="H19" s="13">
        <v>311.99909262759923</v>
      </c>
    </row>
    <row r="20" spans="1:8" x14ac:dyDescent="0.2">
      <c r="A20" s="3" t="s">
        <v>12</v>
      </c>
      <c r="B20" s="21">
        <f t="shared" si="0"/>
        <v>826.8</v>
      </c>
      <c r="C20" s="11">
        <v>106</v>
      </c>
      <c r="D20" s="11">
        <v>90</v>
      </c>
      <c r="E20" s="11">
        <v>221.7</v>
      </c>
      <c r="F20" s="11">
        <v>258.39999999999998</v>
      </c>
      <c r="G20" s="11">
        <v>256.7</v>
      </c>
      <c r="H20" s="13">
        <v>826.7975954631379</v>
      </c>
    </row>
    <row r="21" spans="1:8" x14ac:dyDescent="0.2">
      <c r="A21" s="3" t="s">
        <v>13</v>
      </c>
      <c r="B21" s="21">
        <f t="shared" si="0"/>
        <v>577.15252525252527</v>
      </c>
      <c r="C21" s="11">
        <v>74</v>
      </c>
      <c r="D21" s="11">
        <v>115.4</v>
      </c>
      <c r="E21" s="11">
        <v>144.30000000000001</v>
      </c>
      <c r="F21" s="11">
        <f>F$12/C$12*C21</f>
        <v>173.15252525252527</v>
      </c>
      <c r="G21" s="11">
        <f>G$12/C$12*C21</f>
        <v>144.30000000000001</v>
      </c>
      <c r="H21" s="13">
        <v>577.19832136105867</v>
      </c>
    </row>
    <row r="22" spans="1:8" x14ac:dyDescent="0.2">
      <c r="A22" s="3" t="s">
        <v>14</v>
      </c>
      <c r="B22" s="21">
        <f t="shared" si="0"/>
        <v>506.99343434343439</v>
      </c>
      <c r="C22" s="11">
        <v>65</v>
      </c>
      <c r="D22" s="11">
        <v>101.4</v>
      </c>
      <c r="E22" s="11">
        <v>126.7</v>
      </c>
      <c r="F22" s="11">
        <f>F$12/C$12*C22</f>
        <v>152.09343434343435</v>
      </c>
      <c r="G22" s="11">
        <v>126.8</v>
      </c>
      <c r="H22" s="13">
        <v>506.99852551984873</v>
      </c>
    </row>
    <row r="23" spans="1:8" x14ac:dyDescent="0.2">
      <c r="A23" s="3" t="s">
        <v>15</v>
      </c>
      <c r="B23" s="21">
        <f t="shared" si="0"/>
        <v>210.6</v>
      </c>
      <c r="C23" s="11">
        <v>27</v>
      </c>
      <c r="D23" s="11">
        <v>30.6</v>
      </c>
      <c r="E23" s="11">
        <v>80</v>
      </c>
      <c r="F23" s="11">
        <v>30</v>
      </c>
      <c r="G23" s="11">
        <v>70</v>
      </c>
      <c r="H23" s="13">
        <v>210.59938752362947</v>
      </c>
    </row>
    <row r="24" spans="1:8" x14ac:dyDescent="0.2">
      <c r="A24" s="3" t="s">
        <v>16</v>
      </c>
      <c r="B24" s="21">
        <f t="shared" si="0"/>
        <v>140.4</v>
      </c>
      <c r="C24" s="11">
        <v>18</v>
      </c>
      <c r="D24" s="11">
        <v>33.1</v>
      </c>
      <c r="E24" s="11">
        <v>30.1</v>
      </c>
      <c r="F24" s="11">
        <v>35.1</v>
      </c>
      <c r="G24" s="11">
        <v>42.1</v>
      </c>
      <c r="H24" s="13">
        <v>140.39959168241967</v>
      </c>
    </row>
    <row r="25" spans="1:8" x14ac:dyDescent="0.2">
      <c r="A25" s="3" t="s">
        <v>17</v>
      </c>
      <c r="B25" s="21">
        <f t="shared" si="0"/>
        <v>304.15606060606058</v>
      </c>
      <c r="C25" s="11">
        <v>39</v>
      </c>
      <c r="D25" s="11">
        <v>60.8</v>
      </c>
      <c r="E25" s="11">
        <v>76</v>
      </c>
      <c r="F25" s="11">
        <f>F$12/C$12*C25</f>
        <v>91.256060606060615</v>
      </c>
      <c r="G25" s="11">
        <v>76.099999999999994</v>
      </c>
      <c r="H25" s="13">
        <v>304.19911531190928</v>
      </c>
    </row>
    <row r="26" spans="1:8" x14ac:dyDescent="0.2">
      <c r="A26" s="15" t="s">
        <v>21</v>
      </c>
      <c r="B26" s="12">
        <f>SUM(B9:B25)</f>
        <v>20630.802020202016</v>
      </c>
      <c r="C26" s="8">
        <f t="shared" ref="C26:H26" si="1">SUM(C9:C25)</f>
        <v>2645</v>
      </c>
      <c r="D26" s="5">
        <f t="shared" si="1"/>
        <v>3972.5</v>
      </c>
      <c r="E26" s="5">
        <f t="shared" si="1"/>
        <v>4546.8</v>
      </c>
      <c r="F26" s="8">
        <f t="shared" si="1"/>
        <v>5762.1020202020209</v>
      </c>
      <c r="G26" s="8">
        <f t="shared" si="1"/>
        <v>6349.4000000000005</v>
      </c>
      <c r="H26" s="8">
        <f t="shared" si="1"/>
        <v>20630.939999999999</v>
      </c>
    </row>
  </sheetData>
  <mergeCells count="1">
    <mergeCell ref="A2:H3"/>
  </mergeCells>
  <conditionalFormatting sqref="A16 A23 A8:A14 A18:A21">
    <cfRule type="expression" dxfId="5" priority="2" stopIfTrue="1">
      <formula>RIGHT(#REF!,2)="00"</formula>
    </cfRule>
  </conditionalFormatting>
  <conditionalFormatting sqref="A25:A26">
    <cfRule type="expression" dxfId="4" priority="1" stopIfTrue="1">
      <formula>RIGHT(#REF!,2)="00"</formula>
    </cfRule>
  </conditionalFormatting>
  <pageMargins left="0.7" right="0.7" top="0.75" bottom="0.75" header="0.3" footer="0.3"/>
  <pageSetup paperSize="9" scale="9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162"/>
  <sheetViews>
    <sheetView tabSelected="1" view="pageBreakPreview" topLeftCell="C1" zoomScale="98" zoomScaleNormal="66" zoomScaleSheetLayoutView="98" workbookViewId="0">
      <selection activeCell="I4" sqref="I4"/>
    </sheetView>
  </sheetViews>
  <sheetFormatPr defaultColWidth="8.85546875" defaultRowHeight="12.75" x14ac:dyDescent="0.2"/>
  <cols>
    <col min="1" max="1" width="34.140625" style="23" customWidth="1"/>
    <col min="2" max="2" width="34.5703125" style="43" customWidth="1"/>
    <col min="3" max="3" width="14" style="23" customWidth="1"/>
    <col min="4" max="4" width="13.140625" style="23" customWidth="1"/>
    <col min="5" max="5" width="11.28515625" style="23" customWidth="1"/>
    <col min="6" max="7" width="10.42578125" style="23" customWidth="1"/>
    <col min="8" max="8" width="12.5703125" style="23" customWidth="1"/>
    <col min="9" max="9" width="10.85546875" style="23" customWidth="1"/>
    <col min="10" max="11" width="10.5703125" style="23" bestFit="1" customWidth="1"/>
    <col min="12" max="12" width="15.140625" style="23" customWidth="1"/>
    <col min="13" max="13" width="9.7109375" style="23" customWidth="1"/>
    <col min="14" max="14" width="11.42578125" style="23" customWidth="1"/>
    <col min="15" max="15" width="14.85546875" style="23" customWidth="1"/>
    <col min="16" max="16" width="21.85546875" style="23" hidden="1" customWidth="1"/>
    <col min="17" max="17" width="18.42578125" style="23" hidden="1" customWidth="1"/>
    <col min="18" max="18" width="13.28515625" style="23" hidden="1" customWidth="1"/>
    <col min="19" max="16384" width="8.85546875" style="23"/>
  </cols>
  <sheetData>
    <row r="1" spans="1:19" x14ac:dyDescent="0.2">
      <c r="A1" s="167"/>
      <c r="M1" s="23" t="s">
        <v>93</v>
      </c>
    </row>
    <row r="2" spans="1:19" x14ac:dyDescent="0.2">
      <c r="A2" s="167"/>
      <c r="M2" s="23" t="s">
        <v>94</v>
      </c>
    </row>
    <row r="3" spans="1:19" x14ac:dyDescent="0.2">
      <c r="A3" s="167"/>
      <c r="M3" s="23" t="s">
        <v>95</v>
      </c>
    </row>
    <row r="4" spans="1:19" x14ac:dyDescent="0.2">
      <c r="A4" s="167"/>
      <c r="M4" s="23" t="s">
        <v>125</v>
      </c>
    </row>
    <row r="5" spans="1:19" ht="16.5" customHeight="1" x14ac:dyDescent="0.2">
      <c r="A5" s="179" t="s">
        <v>122</v>
      </c>
      <c r="B5" s="179"/>
      <c r="C5" s="179"/>
      <c r="D5" s="179"/>
      <c r="E5" s="179"/>
      <c r="F5" s="179"/>
      <c r="G5" s="179"/>
      <c r="H5" s="179"/>
      <c r="I5" s="179"/>
      <c r="J5" s="179"/>
      <c r="K5" s="179"/>
      <c r="L5" s="179"/>
      <c r="M5" s="179"/>
      <c r="N5" s="179"/>
      <c r="O5" s="179"/>
    </row>
    <row r="6" spans="1:19" ht="18.75" customHeight="1" thickBot="1" x14ac:dyDescent="0.25">
      <c r="A6" s="179" t="s">
        <v>120</v>
      </c>
      <c r="B6" s="179"/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</row>
    <row r="7" spans="1:19" ht="12.75" hidden="1" customHeight="1" x14ac:dyDescent="0.25">
      <c r="A7" s="167"/>
      <c r="C7" s="42"/>
      <c r="D7" s="42"/>
      <c r="E7" s="42"/>
      <c r="F7" s="42"/>
      <c r="G7" s="42"/>
      <c r="H7" s="42"/>
      <c r="I7" s="42"/>
      <c r="J7" s="42"/>
      <c r="K7" s="42"/>
      <c r="L7" s="42"/>
      <c r="M7" s="42"/>
      <c r="N7" s="32"/>
      <c r="O7" s="32"/>
    </row>
    <row r="8" spans="1:19" ht="17.25" hidden="1" customHeight="1" x14ac:dyDescent="0.25">
      <c r="A8" s="167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32"/>
      <c r="O8" s="32"/>
    </row>
    <row r="9" spans="1:19" ht="24.75" hidden="1" customHeight="1" x14ac:dyDescent="0.25">
      <c r="A9" s="167"/>
      <c r="C9" s="32"/>
      <c r="D9" s="32"/>
      <c r="E9" s="32"/>
      <c r="F9" s="32"/>
      <c r="G9" s="32"/>
      <c r="H9" s="33"/>
      <c r="I9" s="32"/>
      <c r="J9" s="32"/>
      <c r="K9" s="32"/>
      <c r="L9" s="32"/>
      <c r="M9" s="32"/>
      <c r="N9" s="32"/>
      <c r="O9" s="32"/>
    </row>
    <row r="10" spans="1:19" ht="15.75" hidden="1" x14ac:dyDescent="0.2">
      <c r="A10" s="167"/>
      <c r="C10" s="34"/>
      <c r="D10" s="34"/>
      <c r="E10" s="34"/>
      <c r="F10" s="34"/>
      <c r="G10" s="34"/>
      <c r="H10" s="35"/>
      <c r="I10" s="34"/>
      <c r="J10" s="34"/>
      <c r="K10" s="34"/>
      <c r="L10" s="34"/>
      <c r="M10" s="34"/>
      <c r="N10" s="34"/>
      <c r="O10" s="34"/>
    </row>
    <row r="11" spans="1:19" ht="18.75" hidden="1" x14ac:dyDescent="0.2">
      <c r="H11" s="31"/>
    </row>
    <row r="12" spans="1:19" ht="33" customHeight="1" thickBot="1" x14ac:dyDescent="0.25">
      <c r="A12" s="183" t="s">
        <v>27</v>
      </c>
      <c r="B12" s="185" t="s">
        <v>59</v>
      </c>
      <c r="C12" s="173" t="s">
        <v>109</v>
      </c>
      <c r="D12" s="174"/>
      <c r="E12" s="174"/>
      <c r="F12" s="175"/>
      <c r="G12" s="173" t="s">
        <v>110</v>
      </c>
      <c r="H12" s="174"/>
      <c r="I12" s="174"/>
      <c r="J12" s="174"/>
      <c r="K12" s="174"/>
      <c r="L12" s="174"/>
      <c r="M12" s="174"/>
      <c r="N12" s="175"/>
      <c r="O12" s="187" t="s">
        <v>28</v>
      </c>
      <c r="P12" s="177" t="s">
        <v>65</v>
      </c>
      <c r="Q12" s="176" t="s">
        <v>76</v>
      </c>
      <c r="R12" s="180" t="s">
        <v>75</v>
      </c>
      <c r="S12" s="128"/>
    </row>
    <row r="13" spans="1:19" ht="166.5" customHeight="1" thickBot="1" x14ac:dyDescent="0.25">
      <c r="A13" s="184"/>
      <c r="B13" s="186"/>
      <c r="C13" s="129" t="s">
        <v>100</v>
      </c>
      <c r="D13" s="130" t="s">
        <v>102</v>
      </c>
      <c r="E13" s="131" t="s">
        <v>101</v>
      </c>
      <c r="F13" s="120" t="s">
        <v>67</v>
      </c>
      <c r="G13" s="132" t="s">
        <v>29</v>
      </c>
      <c r="H13" s="133" t="s">
        <v>66</v>
      </c>
      <c r="I13" s="133" t="s">
        <v>103</v>
      </c>
      <c r="J13" s="133" t="s">
        <v>104</v>
      </c>
      <c r="K13" s="133" t="s">
        <v>105</v>
      </c>
      <c r="L13" s="133" t="s">
        <v>106</v>
      </c>
      <c r="M13" s="123" t="s">
        <v>30</v>
      </c>
      <c r="N13" s="134" t="s">
        <v>67</v>
      </c>
      <c r="O13" s="188"/>
      <c r="P13" s="178"/>
      <c r="Q13" s="176"/>
      <c r="R13" s="180"/>
      <c r="S13" s="128"/>
    </row>
    <row r="14" spans="1:19" ht="26.25" customHeight="1" thickBot="1" x14ac:dyDescent="0.25">
      <c r="A14" s="124">
        <v>1</v>
      </c>
      <c r="B14" s="135">
        <v>2</v>
      </c>
      <c r="C14" s="126">
        <v>3</v>
      </c>
      <c r="D14" s="136">
        <v>4</v>
      </c>
      <c r="E14" s="137">
        <v>5</v>
      </c>
      <c r="F14" s="124" t="s">
        <v>68</v>
      </c>
      <c r="G14" s="138">
        <v>7</v>
      </c>
      <c r="H14" s="136">
        <v>8</v>
      </c>
      <c r="I14" s="136">
        <v>9</v>
      </c>
      <c r="J14" s="136">
        <v>10</v>
      </c>
      <c r="K14" s="136">
        <v>11</v>
      </c>
      <c r="L14" s="136">
        <v>12</v>
      </c>
      <c r="M14" s="127">
        <v>13</v>
      </c>
      <c r="N14" s="139" t="s">
        <v>69</v>
      </c>
      <c r="O14" s="140" t="s">
        <v>70</v>
      </c>
      <c r="P14" s="141">
        <v>16</v>
      </c>
      <c r="Q14" s="142">
        <v>17</v>
      </c>
      <c r="R14" s="143" t="s">
        <v>71</v>
      </c>
      <c r="S14" s="128"/>
    </row>
    <row r="15" spans="1:19" s="24" customFormat="1" ht="15" hidden="1" x14ac:dyDescent="0.25">
      <c r="A15" s="189" t="s">
        <v>31</v>
      </c>
      <c r="B15" s="190"/>
      <c r="C15" s="60">
        <v>29552.49179314679</v>
      </c>
      <c r="D15" s="61">
        <v>485.024630541872</v>
      </c>
      <c r="E15" s="62">
        <v>169.852216748769</v>
      </c>
      <c r="F15" s="63">
        <f>C15+D15+E15</f>
        <v>30207.368640437431</v>
      </c>
      <c r="G15" s="64">
        <v>6575.1724137931042</v>
      </c>
      <c r="H15" s="61">
        <v>1108.177339901478</v>
      </c>
      <c r="I15" s="61">
        <v>358.22660098522169</v>
      </c>
      <c r="J15" s="61">
        <v>162.5615763546798</v>
      </c>
      <c r="K15" s="61">
        <v>21.674876847290641</v>
      </c>
      <c r="L15" s="61">
        <v>17655.334220689656</v>
      </c>
      <c r="M15" s="65">
        <v>4362.5615763546793</v>
      </c>
      <c r="N15" s="66">
        <f>SUM(G15:M15)</f>
        <v>30243.708604926112</v>
      </c>
      <c r="O15" s="66">
        <f t="shared" ref="O15:O50" si="0">C15+D15+E15+G15+H15+I15+J15+K15+L15+M15</f>
        <v>60451.077245363544</v>
      </c>
      <c r="P15" s="44">
        <f>SUM(P16:P21)</f>
        <v>1015</v>
      </c>
      <c r="Q15" s="27">
        <v>2370300</v>
      </c>
      <c r="R15" s="29">
        <f>SUM(R16:R21)</f>
        <v>63728143.404043995</v>
      </c>
    </row>
    <row r="16" spans="1:19" ht="48" customHeight="1" x14ac:dyDescent="0.25">
      <c r="A16" s="47" t="s">
        <v>32</v>
      </c>
      <c r="B16" s="54" t="s">
        <v>107</v>
      </c>
      <c r="C16" s="67">
        <v>25266.856444117646</v>
      </c>
      <c r="D16" s="68">
        <v>514.7058823529411</v>
      </c>
      <c r="E16" s="69">
        <v>175.49019607843252</v>
      </c>
      <c r="F16" s="144">
        <f t="shared" ref="F16:F50" si="1">C16+D16+E16</f>
        <v>25957.05252254902</v>
      </c>
      <c r="G16" s="145">
        <v>5479.411764705882</v>
      </c>
      <c r="H16" s="146">
        <v>1091.1764705882351</v>
      </c>
      <c r="I16" s="146">
        <v>311.76470588235287</v>
      </c>
      <c r="J16" s="146">
        <v>196.07843137254901</v>
      </c>
      <c r="K16" s="146">
        <v>24.509803921568626</v>
      </c>
      <c r="L16" s="146">
        <v>17240.011764705883</v>
      </c>
      <c r="M16" s="114">
        <v>4272.0588235294099</v>
      </c>
      <c r="N16" s="116">
        <f t="shared" ref="N16:N50" si="2">SUM(G16:M16)</f>
        <v>28615.01176470588</v>
      </c>
      <c r="O16" s="116">
        <f t="shared" si="0"/>
        <v>54572.064287254907</v>
      </c>
      <c r="P16" s="45">
        <v>204</v>
      </c>
      <c r="Q16" s="38">
        <v>179899.99999999997</v>
      </c>
      <c r="R16" s="29">
        <f>O16*P16+Q16</f>
        <v>11312601.114600001</v>
      </c>
    </row>
    <row r="17" spans="1:18" ht="48.75" customHeight="1" x14ac:dyDescent="0.25">
      <c r="A17" s="47" t="s">
        <v>33</v>
      </c>
      <c r="B17" s="54" t="s">
        <v>107</v>
      </c>
      <c r="C17" s="67">
        <v>26290.764549</v>
      </c>
      <c r="D17" s="68">
        <v>476.25000000000011</v>
      </c>
      <c r="E17" s="69">
        <v>128.75000000000031</v>
      </c>
      <c r="F17" s="144">
        <f t="shared" si="1"/>
        <v>26895.764549</v>
      </c>
      <c r="G17" s="145">
        <v>2062.5</v>
      </c>
      <c r="H17" s="146">
        <v>1158.75</v>
      </c>
      <c r="I17" s="146">
        <v>371.24999999999994</v>
      </c>
      <c r="J17" s="146">
        <v>312.5</v>
      </c>
      <c r="K17" s="146">
        <v>0</v>
      </c>
      <c r="L17" s="146">
        <v>19510.469999999998</v>
      </c>
      <c r="M17" s="114">
        <v>4398.75</v>
      </c>
      <c r="N17" s="116">
        <f t="shared" si="2"/>
        <v>27814.219999999998</v>
      </c>
      <c r="O17" s="116">
        <f t="shared" si="0"/>
        <v>54709.984549000001</v>
      </c>
      <c r="P17" s="45">
        <v>80</v>
      </c>
      <c r="Q17" s="38">
        <v>170000</v>
      </c>
      <c r="R17" s="29">
        <f t="shared" ref="R17:R43" si="3">O17*P17+Q17</f>
        <v>4546798.7639199998</v>
      </c>
    </row>
    <row r="18" spans="1:18" ht="47.25" customHeight="1" x14ac:dyDescent="0.25">
      <c r="A18" s="48" t="s">
        <v>34</v>
      </c>
      <c r="B18" s="54" t="s">
        <v>107</v>
      </c>
      <c r="C18" s="67">
        <v>29047.088069999991</v>
      </c>
      <c r="D18" s="68">
        <v>490.72580645161293</v>
      </c>
      <c r="E18" s="69">
        <v>179.43548387096931</v>
      </c>
      <c r="F18" s="144">
        <f t="shared" si="1"/>
        <v>29717.249360322574</v>
      </c>
      <c r="G18" s="145">
        <v>5489.9193548387093</v>
      </c>
      <c r="H18" s="146">
        <v>925</v>
      </c>
      <c r="I18" s="146">
        <v>337.90322580645159</v>
      </c>
      <c r="J18" s="146">
        <v>141.12903225806454</v>
      </c>
      <c r="K18" s="146">
        <v>24.193548387096772</v>
      </c>
      <c r="L18" s="146">
        <v>17117.100000000002</v>
      </c>
      <c r="M18" s="114">
        <v>4386.6935483871002</v>
      </c>
      <c r="N18" s="116">
        <f t="shared" si="2"/>
        <v>28421.938709677423</v>
      </c>
      <c r="O18" s="116">
        <f t="shared" si="0"/>
        <v>58139.188070000011</v>
      </c>
      <c r="P18" s="45">
        <v>248</v>
      </c>
      <c r="Q18" s="38">
        <v>256600.00000000003</v>
      </c>
      <c r="R18" s="29">
        <f t="shared" si="3"/>
        <v>14675118.641360004</v>
      </c>
    </row>
    <row r="19" spans="1:18" ht="49.5" customHeight="1" x14ac:dyDescent="0.25">
      <c r="A19" s="48" t="s">
        <v>35</v>
      </c>
      <c r="B19" s="54" t="s">
        <v>107</v>
      </c>
      <c r="C19" s="67">
        <v>36066.168180000008</v>
      </c>
      <c r="D19" s="68">
        <v>616.10169491525426</v>
      </c>
      <c r="E19" s="69">
        <v>182.203389830502</v>
      </c>
      <c r="F19" s="144">
        <f t="shared" si="1"/>
        <v>36864.473264745764</v>
      </c>
      <c r="G19" s="145">
        <v>8459.3220338983047</v>
      </c>
      <c r="H19" s="146">
        <v>1968.6440677966102</v>
      </c>
      <c r="I19" s="146">
        <v>410.16949152542372</v>
      </c>
      <c r="J19" s="146">
        <v>169.4915254237288</v>
      </c>
      <c r="K19" s="146">
        <v>33.898305084745765</v>
      </c>
      <c r="L19" s="146">
        <v>18285.37627118644</v>
      </c>
      <c r="M19" s="114">
        <v>4327.9661016949158</v>
      </c>
      <c r="N19" s="116">
        <f t="shared" si="2"/>
        <v>33654.867796610168</v>
      </c>
      <c r="O19" s="116">
        <f t="shared" si="0"/>
        <v>70519.341061355924</v>
      </c>
      <c r="P19" s="45">
        <v>118</v>
      </c>
      <c r="Q19" s="38">
        <v>193800</v>
      </c>
      <c r="R19" s="29">
        <f t="shared" si="3"/>
        <v>8515082.2452399991</v>
      </c>
    </row>
    <row r="20" spans="1:18" ht="48.75" customHeight="1" x14ac:dyDescent="0.25">
      <c r="A20" s="48" t="s">
        <v>36</v>
      </c>
      <c r="B20" s="54" t="s">
        <v>107</v>
      </c>
      <c r="C20" s="67">
        <v>30590.244983868844</v>
      </c>
      <c r="D20" s="68">
        <v>413.11475409836066</v>
      </c>
      <c r="E20" s="69">
        <v>158.03278688524907</v>
      </c>
      <c r="F20" s="144">
        <f t="shared" si="1"/>
        <v>31161.392524852454</v>
      </c>
      <c r="G20" s="145">
        <v>6569.8360655737697</v>
      </c>
      <c r="H20" s="146">
        <v>1049.5081967213116</v>
      </c>
      <c r="I20" s="146">
        <v>354.75409836065575</v>
      </c>
      <c r="J20" s="146">
        <v>98.360655737704917</v>
      </c>
      <c r="K20" s="146">
        <v>22.950819672131146</v>
      </c>
      <c r="L20" s="146">
        <v>16028.687213114754</v>
      </c>
      <c r="M20" s="114">
        <v>4398.0327868852419</v>
      </c>
      <c r="N20" s="116">
        <f t="shared" si="2"/>
        <v>28522.129836065571</v>
      </c>
      <c r="O20" s="116">
        <f t="shared" si="0"/>
        <v>59683.522360918018</v>
      </c>
      <c r="P20" s="45">
        <v>305</v>
      </c>
      <c r="Q20" s="38">
        <v>503100</v>
      </c>
      <c r="R20" s="29">
        <f t="shared" si="3"/>
        <v>18706574.320079997</v>
      </c>
    </row>
    <row r="21" spans="1:18" ht="47.25" customHeight="1" x14ac:dyDescent="0.25">
      <c r="A21" s="48" t="s">
        <v>37</v>
      </c>
      <c r="B21" s="54" t="s">
        <v>107</v>
      </c>
      <c r="C21" s="67">
        <v>32476.148080733332</v>
      </c>
      <c r="D21" s="68">
        <v>480.00000000000006</v>
      </c>
      <c r="E21" s="69">
        <v>201.66666666666484</v>
      </c>
      <c r="F21" s="144">
        <f t="shared" si="1"/>
        <v>33157.8147474</v>
      </c>
      <c r="G21" s="145">
        <v>17125</v>
      </c>
      <c r="H21" s="146">
        <v>461.66666666666669</v>
      </c>
      <c r="I21" s="146">
        <v>498.33333333333331</v>
      </c>
      <c r="J21" s="146">
        <v>250</v>
      </c>
      <c r="K21" s="146">
        <v>0</v>
      </c>
      <c r="L21" s="146">
        <v>25848.323899999999</v>
      </c>
      <c r="M21" s="114">
        <v>4409.9999999999927</v>
      </c>
      <c r="N21" s="116">
        <f t="shared" si="2"/>
        <v>48593.323899999996</v>
      </c>
      <c r="O21" s="116">
        <f t="shared" si="0"/>
        <v>81751.138647399988</v>
      </c>
      <c r="P21" s="45">
        <v>60</v>
      </c>
      <c r="Q21" s="38">
        <v>1066900</v>
      </c>
      <c r="R21" s="29">
        <f t="shared" si="3"/>
        <v>5971968.3188439989</v>
      </c>
    </row>
    <row r="22" spans="1:18" s="25" customFormat="1" ht="25.5" hidden="1" customHeight="1" x14ac:dyDescent="0.25">
      <c r="A22" s="181" t="s">
        <v>38</v>
      </c>
      <c r="B22" s="182"/>
      <c r="C22" s="70">
        <v>52150.844807407426</v>
      </c>
      <c r="D22" s="71">
        <v>5767.5185185185192</v>
      </c>
      <c r="E22" s="72">
        <v>38.518518518509737</v>
      </c>
      <c r="F22" s="144">
        <f t="shared" si="1"/>
        <v>57956.881844444455</v>
      </c>
      <c r="G22" s="145">
        <v>7148.8148148148148</v>
      </c>
      <c r="H22" s="147">
        <v>1148.7037037037037</v>
      </c>
      <c r="I22" s="147">
        <v>312.55555555555554</v>
      </c>
      <c r="J22" s="147">
        <v>190.66666666666666</v>
      </c>
      <c r="K22" s="147">
        <v>31.481481481481477</v>
      </c>
      <c r="L22" s="147">
        <v>15315.570666666668</v>
      </c>
      <c r="M22" s="148">
        <v>2895.5296296296369</v>
      </c>
      <c r="N22" s="116">
        <f t="shared" si="2"/>
        <v>27043.322518518526</v>
      </c>
      <c r="O22" s="116">
        <f t="shared" si="0"/>
        <v>85000.204362962992</v>
      </c>
      <c r="P22" s="45">
        <f>SUM(P23:P39)</f>
        <v>2700</v>
      </c>
      <c r="Q22" s="28">
        <v>8348900</v>
      </c>
      <c r="R22" s="29">
        <f>SUM(R23:R39)</f>
        <v>237849451.77999997</v>
      </c>
    </row>
    <row r="23" spans="1:18" ht="58.5" customHeight="1" x14ac:dyDescent="0.25">
      <c r="A23" s="49" t="s">
        <v>39</v>
      </c>
      <c r="B23" s="54" t="s">
        <v>108</v>
      </c>
      <c r="C23" s="67">
        <v>102908.36037735849</v>
      </c>
      <c r="D23" s="68">
        <v>6332.0754716981137</v>
      </c>
      <c r="E23" s="69">
        <v>188.67924528303081</v>
      </c>
      <c r="F23" s="144">
        <f t="shared" si="1"/>
        <v>109429.11509433964</v>
      </c>
      <c r="G23" s="145">
        <v>7784.9056603773588</v>
      </c>
      <c r="H23" s="146">
        <v>4018.867924528302</v>
      </c>
      <c r="I23" s="146">
        <v>618.86792452830184</v>
      </c>
      <c r="J23" s="146">
        <v>326.41509433962267</v>
      </c>
      <c r="K23" s="146">
        <v>94.339622641509436</v>
      </c>
      <c r="L23" s="146">
        <v>40678.901886792453</v>
      </c>
      <c r="M23" s="114">
        <v>1707.7673074865415</v>
      </c>
      <c r="N23" s="116">
        <f t="shared" si="2"/>
        <v>55230.065420694096</v>
      </c>
      <c r="O23" s="116">
        <f t="shared" si="0"/>
        <v>164659.18051503372</v>
      </c>
      <c r="P23" s="45">
        <v>53</v>
      </c>
      <c r="Q23" s="38">
        <v>260399.99999999997</v>
      </c>
      <c r="R23" s="29">
        <f t="shared" si="3"/>
        <v>8987336.5672967862</v>
      </c>
    </row>
    <row r="24" spans="1:18" ht="63.75" customHeight="1" x14ac:dyDescent="0.25">
      <c r="A24" s="49" t="s">
        <v>40</v>
      </c>
      <c r="B24" s="54" t="s">
        <v>108</v>
      </c>
      <c r="C24" s="67">
        <v>52033.779000000002</v>
      </c>
      <c r="D24" s="68">
        <v>5858.3333333333321</v>
      </c>
      <c r="E24" s="69">
        <v>41.666666666666075</v>
      </c>
      <c r="F24" s="144">
        <f t="shared" si="1"/>
        <v>57933.779000000002</v>
      </c>
      <c r="G24" s="145">
        <v>16153.333333333332</v>
      </c>
      <c r="H24" s="146">
        <v>661.66666666666663</v>
      </c>
      <c r="I24" s="146">
        <v>391.66666666666669</v>
      </c>
      <c r="J24" s="146">
        <v>147.5</v>
      </c>
      <c r="K24" s="146">
        <v>41.666666666666664</v>
      </c>
      <c r="L24" s="146">
        <v>13362.859999999999</v>
      </c>
      <c r="M24" s="114">
        <v>1767.474637681154</v>
      </c>
      <c r="N24" s="116">
        <f t="shared" si="2"/>
        <v>32526.167971014489</v>
      </c>
      <c r="O24" s="116">
        <f t="shared" si="0"/>
        <v>90459.946971014506</v>
      </c>
      <c r="P24" s="45">
        <v>120</v>
      </c>
      <c r="Q24" s="38">
        <v>552900</v>
      </c>
      <c r="R24" s="29">
        <f t="shared" si="3"/>
        <v>11408093.63652174</v>
      </c>
    </row>
    <row r="25" spans="1:18" ht="57" x14ac:dyDescent="0.25">
      <c r="A25" s="49" t="s">
        <v>41</v>
      </c>
      <c r="B25" s="54" t="s">
        <v>108</v>
      </c>
      <c r="C25" s="67">
        <v>43067.639999999992</v>
      </c>
      <c r="D25" s="68">
        <v>5619.1397849462364</v>
      </c>
      <c r="E25" s="69">
        <v>21.505376344086002</v>
      </c>
      <c r="F25" s="144">
        <f t="shared" si="1"/>
        <v>48708.285161290318</v>
      </c>
      <c r="G25" s="145">
        <v>6133.5483870967746</v>
      </c>
      <c r="H25" s="146">
        <v>689.462365591398</v>
      </c>
      <c r="I25" s="146">
        <v>248.1720430107527</v>
      </c>
      <c r="J25" s="146">
        <v>151.18279569892474</v>
      </c>
      <c r="K25" s="146">
        <v>10.752688172043012</v>
      </c>
      <c r="L25" s="146">
        <v>12331.199999999999</v>
      </c>
      <c r="M25" s="114">
        <v>2962.5729373742315</v>
      </c>
      <c r="N25" s="116">
        <f t="shared" si="2"/>
        <v>22526.891216944125</v>
      </c>
      <c r="O25" s="116">
        <f t="shared" si="0"/>
        <v>71235.176378234435</v>
      </c>
      <c r="P25" s="45">
        <v>465</v>
      </c>
      <c r="Q25" s="38">
        <v>1812100</v>
      </c>
      <c r="R25" s="29">
        <f t="shared" si="3"/>
        <v>34936457.015879013</v>
      </c>
    </row>
    <row r="26" spans="1:18" ht="60.75" customHeight="1" x14ac:dyDescent="0.25">
      <c r="A26" s="49" t="s">
        <v>42</v>
      </c>
      <c r="B26" s="54" t="s">
        <v>108</v>
      </c>
      <c r="C26" s="67">
        <v>36306.558620689655</v>
      </c>
      <c r="D26" s="68">
        <v>5556.6502463054194</v>
      </c>
      <c r="E26" s="69">
        <v>24.630541871919043</v>
      </c>
      <c r="F26" s="144">
        <f t="shared" si="1"/>
        <v>41887.839408866996</v>
      </c>
      <c r="G26" s="145">
        <v>7655.6650246305426</v>
      </c>
      <c r="H26" s="146">
        <v>832.01970443349762</v>
      </c>
      <c r="I26" s="146">
        <v>140.39408866995075</v>
      </c>
      <c r="J26" s="146">
        <v>146.79802955665025</v>
      </c>
      <c r="K26" s="146">
        <v>24.630541871921185</v>
      </c>
      <c r="L26" s="146">
        <v>15561.786206896553</v>
      </c>
      <c r="M26" s="114">
        <v>2113.4246044679512</v>
      </c>
      <c r="N26" s="116">
        <f t="shared" si="2"/>
        <v>26474.718200527066</v>
      </c>
      <c r="O26" s="116">
        <f t="shared" si="0"/>
        <v>68362.557609394062</v>
      </c>
      <c r="P26" s="45">
        <v>203</v>
      </c>
      <c r="Q26" s="38">
        <v>224200</v>
      </c>
      <c r="R26" s="29">
        <f t="shared" si="3"/>
        <v>14101799.194706995</v>
      </c>
    </row>
    <row r="27" spans="1:18" ht="90.75" hidden="1" customHeight="1" x14ac:dyDescent="0.25">
      <c r="A27" s="49" t="s">
        <v>43</v>
      </c>
      <c r="B27" s="54" t="s">
        <v>108</v>
      </c>
      <c r="C27" s="67">
        <v>98376.11538461539</v>
      </c>
      <c r="D27" s="68">
        <v>5642.3076923076906</v>
      </c>
      <c r="E27" s="69">
        <v>76.923076923071321</v>
      </c>
      <c r="F27" s="144">
        <f t="shared" si="1"/>
        <v>104095.34615384616</v>
      </c>
      <c r="G27" s="145">
        <v>7434.6153846153848</v>
      </c>
      <c r="H27" s="146">
        <v>7184.6153846153848</v>
      </c>
      <c r="I27" s="146">
        <v>1242.3076923076922</v>
      </c>
      <c r="J27" s="146">
        <v>384.61538461538464</v>
      </c>
      <c r="K27" s="146">
        <v>192.30769230769232</v>
      </c>
      <c r="L27" s="146">
        <v>52500.646153846152</v>
      </c>
      <c r="M27" s="114">
        <v>5190.4437981678129</v>
      </c>
      <c r="N27" s="116">
        <f t="shared" si="2"/>
        <v>74129.551490475511</v>
      </c>
      <c r="O27" s="116">
        <f t="shared" si="0"/>
        <v>178224.89764432167</v>
      </c>
      <c r="P27" s="45">
        <v>26</v>
      </c>
      <c r="Q27" s="38">
        <v>54400.000000000007</v>
      </c>
      <c r="R27" s="29">
        <f t="shared" si="3"/>
        <v>4688247.3387523629</v>
      </c>
    </row>
    <row r="28" spans="1:18" ht="57" x14ac:dyDescent="0.25">
      <c r="A28" s="49" t="s">
        <v>44</v>
      </c>
      <c r="B28" s="54" t="s">
        <v>108</v>
      </c>
      <c r="C28" s="67">
        <v>42078.47</v>
      </c>
      <c r="D28" s="68">
        <v>6564.9999999999991</v>
      </c>
      <c r="E28" s="69">
        <v>37.037037037036313</v>
      </c>
      <c r="F28" s="144">
        <f t="shared" si="1"/>
        <v>48680.507037037038</v>
      </c>
      <c r="G28" s="145">
        <v>4464.8148148148157</v>
      </c>
      <c r="H28" s="146">
        <v>391.11111111111114</v>
      </c>
      <c r="I28" s="146">
        <v>84.259259259259252</v>
      </c>
      <c r="J28" s="146">
        <v>158.5185185185185</v>
      </c>
      <c r="K28" s="146">
        <v>9.2592592592592595</v>
      </c>
      <c r="L28" s="146">
        <v>10947.891111111112</v>
      </c>
      <c r="M28" s="114">
        <v>2246.141986977525</v>
      </c>
      <c r="N28" s="116">
        <f t="shared" si="2"/>
        <v>18301.996061051599</v>
      </c>
      <c r="O28" s="116">
        <f t="shared" si="0"/>
        <v>66982.503098088651</v>
      </c>
      <c r="P28" s="45">
        <v>540</v>
      </c>
      <c r="Q28" s="38">
        <v>1817399.9999999998</v>
      </c>
      <c r="R28" s="29">
        <f t="shared" si="3"/>
        <v>37987951.672967874</v>
      </c>
    </row>
    <row r="29" spans="1:18" ht="96.75" hidden="1" customHeight="1" x14ac:dyDescent="0.25">
      <c r="A29" s="49" t="s">
        <v>45</v>
      </c>
      <c r="B29" s="54" t="s">
        <v>108</v>
      </c>
      <c r="C29" s="67">
        <v>142821.26249999998</v>
      </c>
      <c r="D29" s="68">
        <v>5268.75</v>
      </c>
      <c r="E29" s="69">
        <v>187.50000000001154</v>
      </c>
      <c r="F29" s="144">
        <f t="shared" si="1"/>
        <v>148277.51249999998</v>
      </c>
      <c r="G29" s="145">
        <v>101456.25</v>
      </c>
      <c r="H29" s="146">
        <v>10887.500000000002</v>
      </c>
      <c r="I29" s="146">
        <v>1900.0000000000002</v>
      </c>
      <c r="J29" s="146">
        <v>625</v>
      </c>
      <c r="K29" s="146">
        <v>312.5</v>
      </c>
      <c r="L29" s="146">
        <v>77696.849999999991</v>
      </c>
      <c r="M29" s="114">
        <v>4923.61980151226</v>
      </c>
      <c r="N29" s="116">
        <f t="shared" si="2"/>
        <v>197801.71980151223</v>
      </c>
      <c r="O29" s="116">
        <f t="shared" si="0"/>
        <v>346079.23230151227</v>
      </c>
      <c r="P29" s="45">
        <v>16</v>
      </c>
      <c r="Q29" s="38">
        <v>181400</v>
      </c>
      <c r="R29" s="29">
        <f t="shared" si="3"/>
        <v>5718667.7168241963</v>
      </c>
    </row>
    <row r="30" spans="1:18" ht="61.5" customHeight="1" x14ac:dyDescent="0.25">
      <c r="A30" s="49" t="s">
        <v>46</v>
      </c>
      <c r="B30" s="54" t="s">
        <v>108</v>
      </c>
      <c r="C30" s="67">
        <v>59061.689473684208</v>
      </c>
      <c r="D30" s="68">
        <v>5732.4561403508778</v>
      </c>
      <c r="E30" s="69">
        <v>26.31578947368407</v>
      </c>
      <c r="F30" s="144">
        <f t="shared" si="1"/>
        <v>64820.461403508772</v>
      </c>
      <c r="G30" s="145">
        <v>6102.6315789473692</v>
      </c>
      <c r="H30" s="146">
        <v>2491.2280701754389</v>
      </c>
      <c r="I30" s="146">
        <v>483.33333333333326</v>
      </c>
      <c r="J30" s="146">
        <v>196.49122807017545</v>
      </c>
      <c r="K30" s="146">
        <v>43.859649122807014</v>
      </c>
      <c r="L30" s="146">
        <v>16067.136842105263</v>
      </c>
      <c r="M30" s="114">
        <v>3115.6874274533202</v>
      </c>
      <c r="N30" s="116">
        <f t="shared" si="2"/>
        <v>28500.368129207709</v>
      </c>
      <c r="O30" s="116">
        <f t="shared" si="0"/>
        <v>93320.829532716467</v>
      </c>
      <c r="P30" s="45">
        <v>114</v>
      </c>
      <c r="Q30" s="38">
        <v>1560300</v>
      </c>
      <c r="R30" s="29">
        <f t="shared" si="3"/>
        <v>12198874.566729678</v>
      </c>
    </row>
    <row r="31" spans="1:18" ht="60.75" customHeight="1" x14ac:dyDescent="0.25">
      <c r="A31" s="49" t="s">
        <v>47</v>
      </c>
      <c r="B31" s="54" t="s">
        <v>108</v>
      </c>
      <c r="C31" s="67">
        <v>47062.799999999996</v>
      </c>
      <c r="D31" s="68">
        <v>5057.1428571428569</v>
      </c>
      <c r="E31" s="69">
        <v>34.562211981565838</v>
      </c>
      <c r="F31" s="144">
        <f t="shared" si="1"/>
        <v>52154.505069124418</v>
      </c>
      <c r="G31" s="145">
        <v>3460.1382488479262</v>
      </c>
      <c r="H31" s="146">
        <v>388.24884792626727</v>
      </c>
      <c r="I31" s="146">
        <v>255.76036866359448</v>
      </c>
      <c r="J31" s="146">
        <v>130.41474654377879</v>
      </c>
      <c r="K31" s="146">
        <v>11.520737327188941</v>
      </c>
      <c r="L31" s="146">
        <v>10897.199999999999</v>
      </c>
      <c r="M31" s="114">
        <v>4467.6050281811631</v>
      </c>
      <c r="N31" s="116">
        <f t="shared" si="2"/>
        <v>19610.887977489918</v>
      </c>
      <c r="O31" s="116">
        <f t="shared" si="0"/>
        <v>71765.393046614336</v>
      </c>
      <c r="P31" s="45">
        <v>434</v>
      </c>
      <c r="Q31" s="38">
        <v>283600</v>
      </c>
      <c r="R31" s="29">
        <f t="shared" si="3"/>
        <v>31429780.58223062</v>
      </c>
    </row>
    <row r="32" spans="1:18" ht="57.75" customHeight="1" x14ac:dyDescent="0.25">
      <c r="A32" s="49" t="s">
        <v>48</v>
      </c>
      <c r="B32" s="54" t="s">
        <v>108</v>
      </c>
      <c r="C32" s="67">
        <v>44659.802285714279</v>
      </c>
      <c r="D32" s="68">
        <v>5529.1428571428587</v>
      </c>
      <c r="E32" s="69">
        <v>34.285714285715585</v>
      </c>
      <c r="F32" s="144">
        <f t="shared" si="1"/>
        <v>50223.230857142851</v>
      </c>
      <c r="G32" s="145">
        <v>5070.5714285714284</v>
      </c>
      <c r="H32" s="146">
        <v>552.28571428571422</v>
      </c>
      <c r="I32" s="146">
        <v>236.57142857142858</v>
      </c>
      <c r="J32" s="146">
        <v>151.42857142857144</v>
      </c>
      <c r="K32" s="146">
        <v>14.285714285714285</v>
      </c>
      <c r="L32" s="146">
        <v>9404.1600000000017</v>
      </c>
      <c r="M32" s="114">
        <v>2470.5207993518775</v>
      </c>
      <c r="N32" s="116">
        <f t="shared" si="2"/>
        <v>17899.823656494736</v>
      </c>
      <c r="O32" s="116">
        <f t="shared" si="0"/>
        <v>68123.054513637588</v>
      </c>
      <c r="P32" s="45">
        <v>350</v>
      </c>
      <c r="Q32" s="38">
        <v>649900</v>
      </c>
      <c r="R32" s="29">
        <f t="shared" si="3"/>
        <v>24492969.079773154</v>
      </c>
    </row>
    <row r="33" spans="1:18" ht="57" x14ac:dyDescent="0.25">
      <c r="A33" s="49" t="s">
        <v>49</v>
      </c>
      <c r="B33" s="54" t="s">
        <v>108</v>
      </c>
      <c r="C33" s="67">
        <v>105188.58</v>
      </c>
      <c r="D33" s="68">
        <v>6092.4999999999991</v>
      </c>
      <c r="E33" s="69">
        <v>75.000000000018829</v>
      </c>
      <c r="F33" s="144">
        <f t="shared" si="1"/>
        <v>111356.08000000002</v>
      </c>
      <c r="G33" s="145">
        <v>11594.999999999998</v>
      </c>
      <c r="H33" s="146">
        <v>3612.5</v>
      </c>
      <c r="I33" s="146">
        <v>982.49999999999989</v>
      </c>
      <c r="J33" s="146">
        <v>375</v>
      </c>
      <c r="K33" s="146">
        <v>125</v>
      </c>
      <c r="L33" s="146">
        <v>34620.179999999993</v>
      </c>
      <c r="M33" s="114">
        <v>3294.6474480151264</v>
      </c>
      <c r="N33" s="116">
        <f t="shared" si="2"/>
        <v>54604.827448015116</v>
      </c>
      <c r="O33" s="116">
        <f t="shared" si="0"/>
        <v>165960.90744801515</v>
      </c>
      <c r="P33" s="45">
        <v>40</v>
      </c>
      <c r="Q33" s="38">
        <v>190900</v>
      </c>
      <c r="R33" s="29">
        <f t="shared" si="3"/>
        <v>6829336.2979206061</v>
      </c>
    </row>
    <row r="34" spans="1:18" ht="57" x14ac:dyDescent="0.25">
      <c r="A34" s="49" t="s">
        <v>50</v>
      </c>
      <c r="B34" s="54" t="s">
        <v>108</v>
      </c>
      <c r="C34" s="67">
        <v>59677.295192307698</v>
      </c>
      <c r="D34" s="68">
        <v>5812.5</v>
      </c>
      <c r="E34" s="69">
        <v>48.076923076919797</v>
      </c>
      <c r="F34" s="144">
        <f t="shared" si="1"/>
        <v>65537.872115384613</v>
      </c>
      <c r="G34" s="145">
        <v>8119.2307692307695</v>
      </c>
      <c r="H34" s="146">
        <v>1921.1538461538462</v>
      </c>
      <c r="I34" s="146">
        <v>502.88461538461536</v>
      </c>
      <c r="J34" s="146">
        <v>267.30769230769232</v>
      </c>
      <c r="K34" s="146">
        <v>48.07692307692308</v>
      </c>
      <c r="L34" s="146">
        <v>19940.630769230771</v>
      </c>
      <c r="M34" s="114">
        <v>4200.2656681692624</v>
      </c>
      <c r="N34" s="116">
        <f t="shared" si="2"/>
        <v>34999.550283553879</v>
      </c>
      <c r="O34" s="116">
        <f t="shared" si="0"/>
        <v>100537.42239893848</v>
      </c>
      <c r="P34" s="45">
        <v>104</v>
      </c>
      <c r="Q34" s="38">
        <v>251900</v>
      </c>
      <c r="R34" s="29">
        <f t="shared" si="3"/>
        <v>10707791.929489601</v>
      </c>
    </row>
    <row r="35" spans="1:18" ht="58.5" customHeight="1" x14ac:dyDescent="0.25">
      <c r="A35" s="49" t="s">
        <v>51</v>
      </c>
      <c r="B35" s="54" t="s">
        <v>108</v>
      </c>
      <c r="C35" s="67">
        <v>69367.516363636358</v>
      </c>
      <c r="D35" s="68">
        <v>5659.7402597402606</v>
      </c>
      <c r="E35" s="69">
        <v>25.974025974036863</v>
      </c>
      <c r="F35" s="144">
        <f t="shared" si="1"/>
        <v>75053.230649350648</v>
      </c>
      <c r="G35" s="145">
        <v>8885.7142857142844</v>
      </c>
      <c r="H35" s="146">
        <v>2046.7532467532465</v>
      </c>
      <c r="I35" s="146">
        <v>476.62337662337666</v>
      </c>
      <c r="J35" s="146">
        <v>292.20779220779218</v>
      </c>
      <c r="K35" s="146">
        <v>64.935064935064929</v>
      </c>
      <c r="L35" s="146">
        <v>20370.381818181821</v>
      </c>
      <c r="M35" s="114">
        <v>2042.3235214690649</v>
      </c>
      <c r="N35" s="116">
        <f t="shared" si="2"/>
        <v>34178.939105884652</v>
      </c>
      <c r="O35" s="116">
        <f t="shared" si="0"/>
        <v>109232.1697552353</v>
      </c>
      <c r="P35" s="45">
        <v>77</v>
      </c>
      <c r="Q35" s="38">
        <v>14400</v>
      </c>
      <c r="R35" s="29">
        <f t="shared" si="3"/>
        <v>8425277.0711531173</v>
      </c>
    </row>
    <row r="36" spans="1:18" ht="59.25" customHeight="1" x14ac:dyDescent="0.25">
      <c r="A36" s="49" t="s">
        <v>52</v>
      </c>
      <c r="B36" s="54" t="s">
        <v>108</v>
      </c>
      <c r="C36" s="67">
        <v>70461.489295774634</v>
      </c>
      <c r="D36" s="68">
        <v>5426.7605633802814</v>
      </c>
      <c r="E36" s="69">
        <v>42.253521126769833</v>
      </c>
      <c r="F36" s="144">
        <f t="shared" si="1"/>
        <v>75930.503380281691</v>
      </c>
      <c r="G36" s="145">
        <v>11664.788732394365</v>
      </c>
      <c r="H36" s="146">
        <v>2050.7042253521126</v>
      </c>
      <c r="I36" s="146">
        <v>587.32394366197184</v>
      </c>
      <c r="J36" s="146">
        <v>307.04225352112678</v>
      </c>
      <c r="K36" s="146">
        <v>70.422535211267615</v>
      </c>
      <c r="L36" s="146">
        <v>20578.935211267602</v>
      </c>
      <c r="M36" s="114">
        <v>3780.1349876194836</v>
      </c>
      <c r="N36" s="116">
        <f t="shared" si="2"/>
        <v>39039.351889027937</v>
      </c>
      <c r="O36" s="116">
        <f t="shared" si="0"/>
        <v>114969.85526930961</v>
      </c>
      <c r="P36" s="45">
        <v>71</v>
      </c>
      <c r="Q36" s="38">
        <v>135299.99999999997</v>
      </c>
      <c r="R36" s="29">
        <f t="shared" si="3"/>
        <v>8298159.7241209829</v>
      </c>
    </row>
    <row r="37" spans="1:18" ht="87.75" hidden="1" customHeight="1" x14ac:dyDescent="0.25">
      <c r="A37" s="49" t="s">
        <v>53</v>
      </c>
      <c r="B37" s="54" t="s">
        <v>108</v>
      </c>
      <c r="C37" s="67">
        <v>112844.82222222222</v>
      </c>
      <c r="D37" s="68">
        <v>7388.8888888888896</v>
      </c>
      <c r="E37" s="69">
        <v>74.074074074072627</v>
      </c>
      <c r="F37" s="144">
        <f t="shared" si="1"/>
        <v>120307.78518518519</v>
      </c>
      <c r="G37" s="145">
        <v>25096.296296296292</v>
      </c>
      <c r="H37" s="146">
        <v>5929.6296296296296</v>
      </c>
      <c r="I37" s="146">
        <v>933.33333333333348</v>
      </c>
      <c r="J37" s="146">
        <v>555.55555555555554</v>
      </c>
      <c r="K37" s="146">
        <v>185.18518518518516</v>
      </c>
      <c r="L37" s="146">
        <v>37704.955555555563</v>
      </c>
      <c r="M37" s="114">
        <v>778.07337394106207</v>
      </c>
      <c r="N37" s="116">
        <f t="shared" si="2"/>
        <v>71183.028929496621</v>
      </c>
      <c r="O37" s="116">
        <f t="shared" si="0"/>
        <v>191490.81411468185</v>
      </c>
      <c r="P37" s="45">
        <v>27</v>
      </c>
      <c r="Q37" s="38">
        <v>139700</v>
      </c>
      <c r="R37" s="29">
        <f t="shared" si="3"/>
        <v>5309951.9810964102</v>
      </c>
    </row>
    <row r="38" spans="1:18" ht="91.5" hidden="1" customHeight="1" x14ac:dyDescent="0.25">
      <c r="A38" s="49" t="s">
        <v>54</v>
      </c>
      <c r="B38" s="54" t="s">
        <v>108</v>
      </c>
      <c r="C38" s="67">
        <v>165503.73000000001</v>
      </c>
      <c r="D38" s="68">
        <v>6385</v>
      </c>
      <c r="E38" s="69">
        <v>99.999999999985434</v>
      </c>
      <c r="F38" s="144">
        <f t="shared" si="1"/>
        <v>171988.72999999998</v>
      </c>
      <c r="G38" s="145">
        <v>31535.000000000004</v>
      </c>
      <c r="H38" s="146">
        <v>8050.0000000000009</v>
      </c>
      <c r="I38" s="146">
        <v>1625</v>
      </c>
      <c r="J38" s="146">
        <v>1000</v>
      </c>
      <c r="K38" s="146">
        <v>250</v>
      </c>
      <c r="L38" s="146">
        <v>68973.45</v>
      </c>
      <c r="M38" s="114">
        <v>1371.9327032136164</v>
      </c>
      <c r="N38" s="116">
        <f t="shared" si="2"/>
        <v>112805.38270321363</v>
      </c>
      <c r="O38" s="116">
        <f t="shared" si="0"/>
        <v>284794.11270321358</v>
      </c>
      <c r="P38" s="45">
        <v>20</v>
      </c>
      <c r="Q38" s="38">
        <v>109500</v>
      </c>
      <c r="R38" s="29">
        <f t="shared" si="3"/>
        <v>5805382.2540642712</v>
      </c>
    </row>
    <row r="39" spans="1:18" ht="54.75" customHeight="1" x14ac:dyDescent="0.25">
      <c r="A39" s="49" t="s">
        <v>55</v>
      </c>
      <c r="B39" s="54" t="s">
        <v>108</v>
      </c>
      <c r="C39" s="67">
        <v>106073.93999999999</v>
      </c>
      <c r="D39" s="68">
        <v>5917.4999999999991</v>
      </c>
      <c r="E39" s="69">
        <v>50.00000000001581</v>
      </c>
      <c r="F39" s="144">
        <f t="shared" si="1"/>
        <v>112041.44</v>
      </c>
      <c r="G39" s="145">
        <v>5400</v>
      </c>
      <c r="H39" s="146">
        <v>3325</v>
      </c>
      <c r="I39" s="146">
        <v>885</v>
      </c>
      <c r="J39" s="146">
        <v>500</v>
      </c>
      <c r="K39" s="146">
        <v>125</v>
      </c>
      <c r="L39" s="146">
        <v>36029.595000000008</v>
      </c>
      <c r="M39" s="114">
        <v>2013.3437618147454</v>
      </c>
      <c r="N39" s="116">
        <f t="shared" si="2"/>
        <v>48277.938761814752</v>
      </c>
      <c r="O39" s="116">
        <f t="shared" si="0"/>
        <v>160319.37876181476</v>
      </c>
      <c r="P39" s="45">
        <v>40</v>
      </c>
      <c r="Q39" s="38">
        <v>110600</v>
      </c>
      <c r="R39" s="29">
        <f t="shared" si="3"/>
        <v>6523375.1504725907</v>
      </c>
    </row>
    <row r="40" spans="1:18" ht="15" hidden="1" x14ac:dyDescent="0.25">
      <c r="A40" s="50" t="s">
        <v>56</v>
      </c>
      <c r="B40" s="55"/>
      <c r="C40" s="70">
        <v>1615.5906600914759</v>
      </c>
      <c r="D40" s="73">
        <v>0</v>
      </c>
      <c r="E40" s="74">
        <v>4.1580041580040472</v>
      </c>
      <c r="F40" s="144">
        <f t="shared" si="1"/>
        <v>1619.74866424948</v>
      </c>
      <c r="G40" s="145">
        <v>185.44698544698545</v>
      </c>
      <c r="H40" s="149">
        <v>44.740124740124742</v>
      </c>
      <c r="I40" s="149">
        <v>1.0395010395010396</v>
      </c>
      <c r="J40" s="149">
        <v>12.474012474012476</v>
      </c>
      <c r="K40" s="149">
        <v>0</v>
      </c>
      <c r="L40" s="149">
        <v>3504.2908271101869</v>
      </c>
      <c r="M40" s="150">
        <v>14.012474012473852</v>
      </c>
      <c r="N40" s="116">
        <f t="shared" si="2"/>
        <v>3762.0039248232843</v>
      </c>
      <c r="O40" s="116">
        <f t="shared" si="0"/>
        <v>5381.7525890727647</v>
      </c>
      <c r="P40" s="46">
        <f>SUM(P41:P42)</f>
        <v>2405</v>
      </c>
      <c r="Q40" s="27">
        <v>885599.99999999988</v>
      </c>
      <c r="R40" s="29">
        <f>SUM(R41:R42)</f>
        <v>13828714.976719998</v>
      </c>
    </row>
    <row r="41" spans="1:18" ht="67.5" hidden="1" customHeight="1" x14ac:dyDescent="0.25">
      <c r="A41" s="51" t="s">
        <v>73</v>
      </c>
      <c r="B41" s="56" t="s">
        <v>58</v>
      </c>
      <c r="C41" s="67">
        <v>400.20818001142209</v>
      </c>
      <c r="D41" s="75">
        <v>0</v>
      </c>
      <c r="E41" s="76">
        <v>2.8555111364934049</v>
      </c>
      <c r="F41" s="144">
        <f t="shared" si="1"/>
        <v>403.06369114791551</v>
      </c>
      <c r="G41" s="145">
        <v>0</v>
      </c>
      <c r="H41" s="149">
        <v>7.9954311821816111</v>
      </c>
      <c r="I41" s="149">
        <v>0</v>
      </c>
      <c r="J41" s="149">
        <v>8.5665334094802965</v>
      </c>
      <c r="K41" s="149">
        <v>0</v>
      </c>
      <c r="L41" s="149">
        <v>2187.2556020559678</v>
      </c>
      <c r="M41" s="150">
        <v>1.884637350085594</v>
      </c>
      <c r="N41" s="116">
        <f t="shared" si="2"/>
        <v>2205.7022039977151</v>
      </c>
      <c r="O41" s="116">
        <f t="shared" si="0"/>
        <v>2608.7658951456306</v>
      </c>
      <c r="P41" s="44">
        <v>1751</v>
      </c>
      <c r="Q41" s="38">
        <v>4300</v>
      </c>
      <c r="R41" s="29">
        <f t="shared" si="3"/>
        <v>4572249.0823999988</v>
      </c>
    </row>
    <row r="42" spans="1:18" ht="37.5" customHeight="1" x14ac:dyDescent="0.25">
      <c r="A42" s="51" t="s">
        <v>96</v>
      </c>
      <c r="B42" s="57" t="s">
        <v>111</v>
      </c>
      <c r="C42" s="67">
        <v>4869.61928795107</v>
      </c>
      <c r="D42" s="75"/>
      <c r="E42" s="76">
        <v>7.6452599388385778</v>
      </c>
      <c r="F42" s="144">
        <f t="shared" si="1"/>
        <v>4877.2645478899085</v>
      </c>
      <c r="G42" s="145">
        <v>681.95718654434245</v>
      </c>
      <c r="H42" s="149">
        <v>143.11926605504584</v>
      </c>
      <c r="I42" s="149">
        <v>3.8226299694189603</v>
      </c>
      <c r="J42" s="149">
        <v>22.935779816513762</v>
      </c>
      <c r="K42" s="149"/>
      <c r="L42" s="149">
        <v>7030.4814678899065</v>
      </c>
      <c r="M42" s="150">
        <v>46.483180428134041</v>
      </c>
      <c r="N42" s="116">
        <f t="shared" si="2"/>
        <v>7928.7995107033612</v>
      </c>
      <c r="O42" s="116">
        <f t="shared" si="0"/>
        <v>12806.064058593271</v>
      </c>
      <c r="P42" s="44">
        <v>654</v>
      </c>
      <c r="Q42" s="39">
        <v>881300</v>
      </c>
      <c r="R42" s="29">
        <f t="shared" si="3"/>
        <v>9256465.89432</v>
      </c>
    </row>
    <row r="43" spans="1:18" ht="74.25" customHeight="1" x14ac:dyDescent="0.25">
      <c r="A43" s="52" t="s">
        <v>84</v>
      </c>
      <c r="B43" s="58" t="s">
        <v>112</v>
      </c>
      <c r="C43" s="67">
        <v>643.91</v>
      </c>
      <c r="D43" s="68">
        <v>2.17</v>
      </c>
      <c r="E43" s="77"/>
      <c r="F43" s="144">
        <f t="shared" si="1"/>
        <v>646.07999999999993</v>
      </c>
      <c r="G43" s="151">
        <v>0.03</v>
      </c>
      <c r="H43" s="152">
        <v>18.8</v>
      </c>
      <c r="I43" s="152">
        <v>9.8000000000000007</v>
      </c>
      <c r="J43" s="152">
        <v>18.899999999999999</v>
      </c>
      <c r="K43" s="152"/>
      <c r="L43" s="152">
        <v>126.6</v>
      </c>
      <c r="M43" s="153">
        <v>2.1</v>
      </c>
      <c r="N43" s="116">
        <f t="shared" si="2"/>
        <v>176.23</v>
      </c>
      <c r="O43" s="116">
        <f t="shared" si="0"/>
        <v>822.30999999999983</v>
      </c>
      <c r="P43" s="44" t="e">
        <f>#REF!</f>
        <v>#REF!</v>
      </c>
      <c r="Q43" s="39" t="e">
        <f>#REF!</f>
        <v>#REF!</v>
      </c>
      <c r="R43" s="29" t="e">
        <f t="shared" si="3"/>
        <v>#REF!</v>
      </c>
    </row>
    <row r="44" spans="1:18" ht="48.75" customHeight="1" x14ac:dyDescent="0.2">
      <c r="A44" s="168" t="s">
        <v>78</v>
      </c>
      <c r="B44" s="54" t="s">
        <v>116</v>
      </c>
      <c r="C44" s="78">
        <v>201.5595998249139</v>
      </c>
      <c r="D44" s="79">
        <v>1.9529151187230191</v>
      </c>
      <c r="E44" s="80">
        <v>0.72706141005755209</v>
      </c>
      <c r="F44" s="144">
        <v>204.23957635369447</v>
      </c>
      <c r="G44" s="154"/>
      <c r="H44" s="155">
        <v>2.3368251410153102E-2</v>
      </c>
      <c r="I44" s="155">
        <v>1.4745331836340605</v>
      </c>
      <c r="J44" s="155"/>
      <c r="K44" s="155">
        <v>0.72706141005756253</v>
      </c>
      <c r="L44" s="155">
        <v>147.08750059953948</v>
      </c>
      <c r="M44" s="156">
        <v>1.0819635697974093</v>
      </c>
      <c r="N44" s="116">
        <v>150.39442701443866</v>
      </c>
      <c r="O44" s="116">
        <v>354.63400336813311</v>
      </c>
      <c r="P44" s="45">
        <v>4964</v>
      </c>
      <c r="Q44" s="26">
        <v>0</v>
      </c>
      <c r="R44" s="40">
        <v>1760403.1927194127</v>
      </c>
    </row>
    <row r="45" spans="1:18" ht="50.25" customHeight="1" x14ac:dyDescent="0.2">
      <c r="A45" s="168" t="s">
        <v>97</v>
      </c>
      <c r="B45" s="54" t="s">
        <v>115</v>
      </c>
      <c r="C45" s="78">
        <v>178.34970651174149</v>
      </c>
      <c r="D45" s="79">
        <v>1.6869985782104029</v>
      </c>
      <c r="E45" s="80">
        <v>0.63369489739877261</v>
      </c>
      <c r="F45" s="144">
        <v>180.67039998735066</v>
      </c>
      <c r="G45" s="154">
        <v>3.4369871323529413</v>
      </c>
      <c r="H45" s="155">
        <v>2.4411764705882355E-2</v>
      </c>
      <c r="I45" s="155">
        <v>1.2759532393571067</v>
      </c>
      <c r="J45" s="155">
        <v>0.63369489739883156</v>
      </c>
      <c r="K45" s="155">
        <v>0.63369489739883156</v>
      </c>
      <c r="L45" s="155">
        <v>121.2221523368561</v>
      </c>
      <c r="M45" s="156">
        <v>0.70588235294118817</v>
      </c>
      <c r="N45" s="116">
        <v>127.93277662101087</v>
      </c>
      <c r="O45" s="116">
        <v>308.60317660836154</v>
      </c>
      <c r="P45" s="45">
        <v>13600</v>
      </c>
      <c r="Q45" s="26">
        <v>0</v>
      </c>
      <c r="R45" s="40">
        <v>4197003.2018737169</v>
      </c>
    </row>
    <row r="46" spans="1:18" ht="50.25" customHeight="1" x14ac:dyDescent="0.2">
      <c r="A46" s="168" t="s">
        <v>98</v>
      </c>
      <c r="B46" s="54" t="s">
        <v>114</v>
      </c>
      <c r="C46" s="78">
        <v>176.46240803013646</v>
      </c>
      <c r="D46" s="79">
        <v>1.5689651380275071</v>
      </c>
      <c r="E46" s="80">
        <v>0.58935746301541858</v>
      </c>
      <c r="F46" s="144">
        <v>178.62073063117938</v>
      </c>
      <c r="G46" s="154">
        <v>9.8766237142857172</v>
      </c>
      <c r="H46" s="155">
        <v>1.8243386243386246E-2</v>
      </c>
      <c r="I46" s="155">
        <v>1.1866792160715667</v>
      </c>
      <c r="J46" s="155">
        <v>0.58935746301540892</v>
      </c>
      <c r="K46" s="155">
        <v>0.58935746301540892</v>
      </c>
      <c r="L46" s="155">
        <v>102.14944673867478</v>
      </c>
      <c r="M46" s="156">
        <v>0.26984126984127954</v>
      </c>
      <c r="N46" s="116">
        <v>114.67954925114755</v>
      </c>
      <c r="O46" s="116">
        <v>293.30027988232695</v>
      </c>
      <c r="P46" s="45">
        <v>18900</v>
      </c>
      <c r="Q46" s="41">
        <v>167.11199999999999</v>
      </c>
      <c r="R46" s="40">
        <v>5543542.4017759794</v>
      </c>
    </row>
    <row r="47" spans="1:18" ht="47.25" customHeight="1" x14ac:dyDescent="0.2">
      <c r="A47" s="168" t="s">
        <v>88</v>
      </c>
      <c r="B47" s="54" t="s">
        <v>114</v>
      </c>
      <c r="C47" s="78">
        <v>196.08828082318391</v>
      </c>
      <c r="D47" s="79">
        <v>1.8741847322441918</v>
      </c>
      <c r="E47" s="80">
        <v>0.70400847810195111</v>
      </c>
      <c r="F47" s="144">
        <v>198.66647403353005</v>
      </c>
      <c r="G47" s="154">
        <v>18.943542837344665</v>
      </c>
      <c r="H47" s="155">
        <v>1.6402457615373955</v>
      </c>
      <c r="I47" s="155">
        <v>1.4175305842862163</v>
      </c>
      <c r="J47" s="155">
        <v>0.73634552249600405</v>
      </c>
      <c r="K47" s="155">
        <v>0.70400847810187916</v>
      </c>
      <c r="L47" s="155">
        <v>136.72350178048231</v>
      </c>
      <c r="M47" s="156">
        <v>0.34184875502378986</v>
      </c>
      <c r="N47" s="116">
        <v>160.50702371927227</v>
      </c>
      <c r="O47" s="116">
        <v>359.17349775280229</v>
      </c>
      <c r="P47" s="45">
        <v>21647</v>
      </c>
      <c r="Q47" s="41">
        <v>542610.20799999998</v>
      </c>
      <c r="R47" s="40">
        <v>8317638.913854911</v>
      </c>
    </row>
    <row r="48" spans="1:18" ht="11.25" hidden="1" customHeight="1" x14ac:dyDescent="0.2">
      <c r="A48" s="169"/>
      <c r="B48" s="54"/>
      <c r="C48" s="78"/>
      <c r="D48" s="79"/>
      <c r="E48" s="80"/>
      <c r="F48" s="144"/>
      <c r="G48" s="154"/>
      <c r="H48" s="155"/>
      <c r="I48" s="155"/>
      <c r="J48" s="155"/>
      <c r="K48" s="155"/>
      <c r="L48" s="155"/>
      <c r="M48" s="156"/>
      <c r="N48" s="116"/>
      <c r="O48" s="116"/>
      <c r="P48" s="45"/>
      <c r="Q48" s="26"/>
      <c r="R48" s="40"/>
    </row>
    <row r="49" spans="1:18" ht="14.25" hidden="1" customHeight="1" x14ac:dyDescent="0.2">
      <c r="A49" s="169"/>
      <c r="B49" s="54"/>
      <c r="C49" s="78"/>
      <c r="D49" s="79"/>
      <c r="E49" s="80"/>
      <c r="F49" s="144"/>
      <c r="G49" s="154"/>
      <c r="H49" s="155"/>
      <c r="I49" s="155"/>
      <c r="J49" s="155"/>
      <c r="K49" s="155"/>
      <c r="L49" s="155"/>
      <c r="M49" s="156"/>
      <c r="N49" s="116"/>
      <c r="O49" s="116"/>
      <c r="P49" s="45"/>
      <c r="Q49" s="26"/>
      <c r="R49" s="40"/>
    </row>
    <row r="50" spans="1:18" s="25" customFormat="1" ht="25.5" hidden="1" customHeight="1" x14ac:dyDescent="0.2">
      <c r="A50" s="171" t="s">
        <v>79</v>
      </c>
      <c r="B50" s="172"/>
      <c r="C50" s="81">
        <f>SUM(C51:C52)</f>
        <v>5078.0507626586223</v>
      </c>
      <c r="D50" s="82">
        <f>SUM(D51:D52)</f>
        <v>217.71070058245343</v>
      </c>
      <c r="E50" s="83">
        <f>SUM(E51:E52)</f>
        <v>190.16357569206423</v>
      </c>
      <c r="F50" s="144">
        <f t="shared" si="1"/>
        <v>5485.9250389331401</v>
      </c>
      <c r="G50" s="154">
        <f>SUM(G51:G52)</f>
        <v>193.57850467289722</v>
      </c>
      <c r="H50" s="155">
        <f t="shared" ref="H50:M50" si="4">SUM(H51:H52)</f>
        <v>90.426791277258559</v>
      </c>
      <c r="I50" s="155">
        <f t="shared" si="4"/>
        <v>219.38154844585199</v>
      </c>
      <c r="J50" s="155">
        <f t="shared" si="4"/>
        <v>125.13886050536517</v>
      </c>
      <c r="K50" s="155">
        <f t="shared" si="4"/>
        <v>29.501806125735552</v>
      </c>
      <c r="L50" s="155">
        <f t="shared" si="4"/>
        <v>2928.7122221205177</v>
      </c>
      <c r="M50" s="156">
        <f t="shared" si="4"/>
        <v>679.407996225033</v>
      </c>
      <c r="N50" s="116">
        <f t="shared" si="2"/>
        <v>4266.1477293726593</v>
      </c>
      <c r="O50" s="116">
        <f t="shared" si="0"/>
        <v>9752.0727683057976</v>
      </c>
      <c r="P50" s="45">
        <f>SUM(P51:P63)</f>
        <v>34392</v>
      </c>
      <c r="Q50" s="28">
        <v>8348900</v>
      </c>
      <c r="R50" s="29">
        <f>SUM(R51:R63)</f>
        <v>13032251.069772147</v>
      </c>
    </row>
    <row r="51" spans="1:18" ht="99" hidden="1" customHeight="1" x14ac:dyDescent="0.2">
      <c r="A51" s="53" t="s">
        <v>80</v>
      </c>
      <c r="B51" s="54" t="s">
        <v>82</v>
      </c>
      <c r="C51" s="78">
        <v>4953.2930074214928</v>
      </c>
      <c r="D51" s="79">
        <v>216.43614460290385</v>
      </c>
      <c r="E51" s="80">
        <v>184.78208303816197</v>
      </c>
      <c r="F51" s="144">
        <v>5354.5112350625586</v>
      </c>
      <c r="G51" s="154">
        <v>193.57850467289722</v>
      </c>
      <c r="H51" s="155">
        <v>90.426791277258559</v>
      </c>
      <c r="I51" s="155">
        <v>216.85890470638969</v>
      </c>
      <c r="J51" s="155">
        <v>123.03426791277258</v>
      </c>
      <c r="K51" s="155">
        <v>29.01884316277259</v>
      </c>
      <c r="L51" s="155">
        <v>2880.8712088670914</v>
      </c>
      <c r="M51" s="156">
        <v>674.65068134890862</v>
      </c>
      <c r="N51" s="116">
        <v>4208.4392019480911</v>
      </c>
      <c r="O51" s="116">
        <v>9562.9504370106497</v>
      </c>
      <c r="P51" s="45">
        <v>642</v>
      </c>
      <c r="Q51" s="41">
        <v>509831.80799999996</v>
      </c>
      <c r="R51" s="40">
        <v>6649245.9885608377</v>
      </c>
    </row>
    <row r="52" spans="1:18" ht="51" customHeight="1" thickBot="1" x14ac:dyDescent="0.25">
      <c r="A52" s="165" t="s">
        <v>81</v>
      </c>
      <c r="B52" s="59" t="s">
        <v>113</v>
      </c>
      <c r="C52" s="84">
        <v>124.75775523712964</v>
      </c>
      <c r="D52" s="85">
        <v>1.2745559795495789</v>
      </c>
      <c r="E52" s="86">
        <v>5.3814926539022672</v>
      </c>
      <c r="F52" s="157">
        <v>131.41380387058149</v>
      </c>
      <c r="G52" s="158"/>
      <c r="H52" s="159"/>
      <c r="I52" s="159">
        <v>2.5226437394622874</v>
      </c>
      <c r="J52" s="159">
        <v>2.104592592592593</v>
      </c>
      <c r="K52" s="159">
        <v>0.48296296296296298</v>
      </c>
      <c r="L52" s="159">
        <v>47.841013253426162</v>
      </c>
      <c r="M52" s="160">
        <v>4.7573148761244397</v>
      </c>
      <c r="N52" s="119">
        <v>57.712272609753633</v>
      </c>
      <c r="O52" s="119">
        <v>189.12607648033512</v>
      </c>
      <c r="P52" s="45">
        <v>33750</v>
      </c>
      <c r="Q52" s="41">
        <v>0</v>
      </c>
      <c r="R52" s="40">
        <v>6383005.0812113099</v>
      </c>
    </row>
    <row r="53" spans="1:18" x14ac:dyDescent="0.2">
      <c r="C53" s="36"/>
      <c r="D53" s="36"/>
      <c r="E53" s="36"/>
      <c r="F53" s="36"/>
      <c r="G53" s="36"/>
      <c r="H53" s="36"/>
      <c r="I53" s="36"/>
      <c r="J53" s="36"/>
      <c r="K53" s="36"/>
      <c r="L53" s="36"/>
      <c r="M53" s="36"/>
      <c r="N53" s="36"/>
      <c r="Q53" s="36"/>
    </row>
    <row r="54" spans="1:18" x14ac:dyDescent="0.2">
      <c r="C54" s="36"/>
      <c r="D54" s="36"/>
      <c r="E54" s="36"/>
      <c r="F54" s="36"/>
      <c r="G54" s="36"/>
      <c r="H54" s="36"/>
      <c r="I54" s="36"/>
      <c r="J54" s="36"/>
      <c r="K54" s="36"/>
      <c r="L54" s="36"/>
      <c r="M54" s="36"/>
      <c r="N54" s="36"/>
      <c r="Q54" s="36"/>
    </row>
    <row r="55" spans="1:18" x14ac:dyDescent="0.2">
      <c r="C55" s="36"/>
      <c r="D55" s="36"/>
      <c r="E55" s="36"/>
      <c r="F55" s="36"/>
      <c r="G55" s="36"/>
      <c r="H55" s="36"/>
      <c r="I55" s="36"/>
      <c r="J55" s="36"/>
      <c r="K55" s="36"/>
      <c r="L55" s="36"/>
      <c r="M55" s="36"/>
      <c r="N55" s="36"/>
      <c r="Q55" s="36"/>
    </row>
    <row r="56" spans="1:18" x14ac:dyDescent="0.2">
      <c r="C56" s="36"/>
      <c r="D56" s="36"/>
      <c r="E56" s="36"/>
      <c r="F56" s="36"/>
      <c r="G56" s="36"/>
      <c r="H56" s="36"/>
      <c r="I56" s="36"/>
      <c r="J56" s="36"/>
      <c r="K56" s="36"/>
      <c r="L56" s="36"/>
      <c r="M56" s="36"/>
      <c r="N56" s="36"/>
      <c r="Q56" s="36"/>
    </row>
    <row r="57" spans="1:18" x14ac:dyDescent="0.2">
      <c r="C57" s="36"/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Q57" s="36"/>
    </row>
    <row r="58" spans="1:18" x14ac:dyDescent="0.2">
      <c r="C58" s="36"/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Q58" s="36"/>
    </row>
    <row r="59" spans="1:18" x14ac:dyDescent="0.2">
      <c r="C59" s="36"/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Q59" s="36"/>
    </row>
    <row r="60" spans="1:18" x14ac:dyDescent="0.2"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Q60" s="36"/>
    </row>
    <row r="61" spans="1:18" x14ac:dyDescent="0.2"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Q61" s="36"/>
    </row>
    <row r="62" spans="1:18" x14ac:dyDescent="0.2">
      <c r="C62" s="36"/>
      <c r="D62" s="36"/>
      <c r="E62" s="36"/>
      <c r="F62" s="36"/>
      <c r="G62" s="36"/>
      <c r="H62" s="36"/>
      <c r="I62" s="36"/>
      <c r="J62" s="36"/>
      <c r="K62" s="36"/>
      <c r="L62" s="36"/>
      <c r="M62" s="36"/>
      <c r="N62" s="36"/>
      <c r="Q62" s="36"/>
    </row>
    <row r="63" spans="1:18" x14ac:dyDescent="0.2"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Q63" s="36"/>
    </row>
    <row r="64" spans="1:18" x14ac:dyDescent="0.2">
      <c r="C64" s="36"/>
      <c r="D64" s="36"/>
      <c r="E64" s="36"/>
      <c r="F64" s="36"/>
      <c r="G64" s="36"/>
      <c r="H64" s="36"/>
      <c r="I64" s="36"/>
      <c r="J64" s="36"/>
      <c r="K64" s="36"/>
      <c r="L64" s="36"/>
      <c r="M64" s="36"/>
      <c r="N64" s="36"/>
      <c r="Q64" s="36"/>
    </row>
    <row r="65" spans="3:17" x14ac:dyDescent="0.2">
      <c r="C65" s="36"/>
      <c r="D65" s="36"/>
      <c r="E65" s="36"/>
      <c r="F65" s="36"/>
      <c r="G65" s="36"/>
      <c r="H65" s="36"/>
      <c r="I65" s="36"/>
      <c r="J65" s="36"/>
      <c r="K65" s="36"/>
      <c r="L65" s="36"/>
      <c r="M65" s="36"/>
      <c r="N65" s="36"/>
      <c r="Q65" s="36"/>
    </row>
    <row r="66" spans="3:17" x14ac:dyDescent="0.2">
      <c r="C66" s="36"/>
      <c r="D66" s="36"/>
      <c r="E66" s="36"/>
      <c r="F66" s="36"/>
      <c r="G66" s="36"/>
      <c r="H66" s="36"/>
      <c r="I66" s="36"/>
      <c r="J66" s="36"/>
      <c r="K66" s="36"/>
      <c r="L66" s="36"/>
      <c r="M66" s="36"/>
      <c r="N66" s="36"/>
      <c r="Q66" s="36"/>
    </row>
    <row r="67" spans="3:17" x14ac:dyDescent="0.2">
      <c r="C67" s="36"/>
      <c r="D67" s="36"/>
      <c r="E67" s="36"/>
      <c r="F67" s="36"/>
      <c r="G67" s="36"/>
      <c r="H67" s="36"/>
      <c r="I67" s="36"/>
      <c r="J67" s="36"/>
      <c r="K67" s="36"/>
      <c r="L67" s="36"/>
      <c r="M67" s="36"/>
      <c r="N67" s="36"/>
      <c r="Q67" s="36"/>
    </row>
    <row r="68" spans="3:17" x14ac:dyDescent="0.2">
      <c r="C68" s="36"/>
      <c r="D68" s="36"/>
      <c r="E68" s="36"/>
      <c r="F68" s="36"/>
      <c r="G68" s="36"/>
      <c r="H68" s="36"/>
      <c r="I68" s="36"/>
      <c r="J68" s="36"/>
      <c r="K68" s="36"/>
      <c r="L68" s="36"/>
      <c r="M68" s="36"/>
      <c r="N68" s="36"/>
      <c r="Q68" s="36"/>
    </row>
    <row r="69" spans="3:17" x14ac:dyDescent="0.2">
      <c r="C69" s="36"/>
      <c r="D69" s="36"/>
      <c r="E69" s="36"/>
      <c r="F69" s="36"/>
      <c r="G69" s="36"/>
      <c r="H69" s="36"/>
      <c r="I69" s="36"/>
      <c r="J69" s="36"/>
      <c r="K69" s="36"/>
      <c r="L69" s="36"/>
      <c r="M69" s="36"/>
      <c r="N69" s="36"/>
      <c r="Q69" s="36"/>
    </row>
    <row r="70" spans="3:17" x14ac:dyDescent="0.2">
      <c r="C70" s="36"/>
      <c r="D70" s="36"/>
      <c r="E70" s="36"/>
      <c r="F70" s="36"/>
      <c r="G70" s="36"/>
      <c r="H70" s="36"/>
      <c r="I70" s="36"/>
      <c r="J70" s="36"/>
      <c r="K70" s="36"/>
      <c r="L70" s="36"/>
      <c r="M70" s="36"/>
      <c r="N70" s="36"/>
      <c r="Q70" s="36"/>
    </row>
    <row r="71" spans="3:17" x14ac:dyDescent="0.2">
      <c r="C71" s="36"/>
      <c r="D71" s="36"/>
      <c r="E71" s="36"/>
      <c r="F71" s="36"/>
      <c r="G71" s="36"/>
      <c r="H71" s="36"/>
      <c r="I71" s="36"/>
      <c r="J71" s="36"/>
      <c r="K71" s="36"/>
      <c r="L71" s="36"/>
      <c r="M71" s="36"/>
      <c r="N71" s="36"/>
      <c r="Q71" s="36"/>
    </row>
    <row r="72" spans="3:17" x14ac:dyDescent="0.2">
      <c r="C72" s="36"/>
      <c r="D72" s="36"/>
      <c r="E72" s="36"/>
      <c r="F72" s="36"/>
      <c r="G72" s="36"/>
      <c r="H72" s="36"/>
      <c r="I72" s="36"/>
      <c r="J72" s="36"/>
      <c r="K72" s="36"/>
      <c r="L72" s="36"/>
      <c r="M72" s="36"/>
      <c r="N72" s="36"/>
      <c r="Q72" s="36"/>
    </row>
    <row r="73" spans="3:17" x14ac:dyDescent="0.2">
      <c r="C73" s="36"/>
      <c r="D73" s="36"/>
      <c r="E73" s="36"/>
      <c r="F73" s="36"/>
      <c r="G73" s="36"/>
      <c r="H73" s="36"/>
      <c r="I73" s="36"/>
      <c r="J73" s="36"/>
      <c r="K73" s="36"/>
      <c r="L73" s="36"/>
      <c r="M73" s="36"/>
      <c r="N73" s="36"/>
      <c r="Q73" s="36"/>
    </row>
    <row r="74" spans="3:17" x14ac:dyDescent="0.2">
      <c r="C74" s="36"/>
      <c r="D74" s="36"/>
      <c r="E74" s="36"/>
      <c r="F74" s="36"/>
      <c r="G74" s="36"/>
      <c r="H74" s="36"/>
      <c r="I74" s="36"/>
      <c r="J74" s="36"/>
      <c r="K74" s="36"/>
      <c r="L74" s="36"/>
      <c r="M74" s="36"/>
      <c r="N74" s="36"/>
      <c r="Q74" s="36"/>
    </row>
    <row r="75" spans="3:17" x14ac:dyDescent="0.2">
      <c r="C75" s="36"/>
      <c r="D75" s="36"/>
      <c r="E75" s="36"/>
      <c r="F75" s="36"/>
      <c r="G75" s="36"/>
      <c r="H75" s="36"/>
      <c r="I75" s="36"/>
      <c r="J75" s="36"/>
      <c r="K75" s="36"/>
      <c r="L75" s="36"/>
      <c r="M75" s="36"/>
      <c r="N75" s="36"/>
      <c r="Q75" s="36"/>
    </row>
    <row r="76" spans="3:17" x14ac:dyDescent="0.2"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Q76" s="36"/>
    </row>
    <row r="77" spans="3:17" x14ac:dyDescent="0.2">
      <c r="C77" s="36"/>
      <c r="D77" s="36"/>
      <c r="E77" s="36"/>
      <c r="F77" s="36"/>
      <c r="G77" s="36"/>
      <c r="H77" s="36"/>
      <c r="I77" s="36"/>
      <c r="J77" s="36"/>
      <c r="K77" s="36"/>
      <c r="L77" s="36"/>
      <c r="M77" s="36"/>
      <c r="N77" s="36"/>
      <c r="Q77" s="36"/>
    </row>
    <row r="78" spans="3:17" x14ac:dyDescent="0.2">
      <c r="C78" s="36"/>
      <c r="D78" s="36"/>
      <c r="E78" s="36"/>
      <c r="F78" s="36"/>
      <c r="G78" s="36"/>
      <c r="H78" s="36"/>
      <c r="I78" s="36"/>
      <c r="J78" s="36"/>
      <c r="K78" s="36"/>
      <c r="L78" s="36"/>
      <c r="M78" s="36"/>
      <c r="N78" s="36"/>
      <c r="Q78" s="36"/>
    </row>
    <row r="79" spans="3:17" x14ac:dyDescent="0.2">
      <c r="C79" s="36"/>
      <c r="D79" s="36"/>
      <c r="E79" s="36"/>
      <c r="F79" s="36"/>
      <c r="G79" s="36"/>
      <c r="H79" s="36"/>
      <c r="I79" s="36"/>
      <c r="J79" s="36"/>
      <c r="K79" s="36"/>
      <c r="L79" s="36"/>
      <c r="M79" s="36"/>
      <c r="N79" s="36"/>
      <c r="Q79" s="36"/>
    </row>
    <row r="80" spans="3:17" x14ac:dyDescent="0.2">
      <c r="C80" s="36"/>
    </row>
    <row r="81" spans="3:3" x14ac:dyDescent="0.2">
      <c r="C81" s="36"/>
    </row>
    <row r="82" spans="3:3" x14ac:dyDescent="0.2">
      <c r="C82" s="36"/>
    </row>
    <row r="83" spans="3:3" x14ac:dyDescent="0.2">
      <c r="C83" s="36"/>
    </row>
    <row r="84" spans="3:3" x14ac:dyDescent="0.2">
      <c r="C84" s="36"/>
    </row>
    <row r="85" spans="3:3" x14ac:dyDescent="0.2">
      <c r="C85" s="36"/>
    </row>
    <row r="86" spans="3:3" x14ac:dyDescent="0.2">
      <c r="C86" s="36"/>
    </row>
    <row r="87" spans="3:3" x14ac:dyDescent="0.2">
      <c r="C87" s="36"/>
    </row>
    <row r="88" spans="3:3" x14ac:dyDescent="0.2">
      <c r="C88" s="36"/>
    </row>
    <row r="89" spans="3:3" x14ac:dyDescent="0.2">
      <c r="C89" s="36"/>
    </row>
    <row r="90" spans="3:3" x14ac:dyDescent="0.2">
      <c r="C90" s="36"/>
    </row>
    <row r="91" spans="3:3" x14ac:dyDescent="0.2">
      <c r="C91" s="36"/>
    </row>
    <row r="92" spans="3:3" x14ac:dyDescent="0.2">
      <c r="C92" s="36"/>
    </row>
    <row r="93" spans="3:3" x14ac:dyDescent="0.2">
      <c r="C93" s="36"/>
    </row>
    <row r="94" spans="3:3" x14ac:dyDescent="0.2">
      <c r="C94" s="36"/>
    </row>
    <row r="95" spans="3:3" x14ac:dyDescent="0.2">
      <c r="C95" s="36"/>
    </row>
    <row r="96" spans="3:3" x14ac:dyDescent="0.2">
      <c r="C96" s="36"/>
    </row>
    <row r="97" spans="3:3" x14ac:dyDescent="0.2">
      <c r="C97" s="36"/>
    </row>
    <row r="98" spans="3:3" x14ac:dyDescent="0.2">
      <c r="C98" s="36"/>
    </row>
    <row r="99" spans="3:3" x14ac:dyDescent="0.2">
      <c r="C99" s="36"/>
    </row>
    <row r="100" spans="3:3" x14ac:dyDescent="0.2">
      <c r="C100" s="36"/>
    </row>
    <row r="101" spans="3:3" x14ac:dyDescent="0.2">
      <c r="C101" s="36"/>
    </row>
    <row r="102" spans="3:3" x14ac:dyDescent="0.2">
      <c r="C102" s="36">
        <f t="shared" ref="C102:C116" si="5">C61*1000</f>
        <v>0</v>
      </c>
    </row>
    <row r="103" spans="3:3" x14ac:dyDescent="0.2">
      <c r="C103" s="36">
        <f t="shared" si="5"/>
        <v>0</v>
      </c>
    </row>
    <row r="104" spans="3:3" x14ac:dyDescent="0.2">
      <c r="C104" s="36">
        <f t="shared" si="5"/>
        <v>0</v>
      </c>
    </row>
    <row r="105" spans="3:3" x14ac:dyDescent="0.2">
      <c r="C105" s="36">
        <f t="shared" si="5"/>
        <v>0</v>
      </c>
    </row>
    <row r="106" spans="3:3" x14ac:dyDescent="0.2">
      <c r="C106" s="36">
        <f t="shared" si="5"/>
        <v>0</v>
      </c>
    </row>
    <row r="107" spans="3:3" x14ac:dyDescent="0.2">
      <c r="C107" s="36">
        <f t="shared" si="5"/>
        <v>0</v>
      </c>
    </row>
    <row r="108" spans="3:3" x14ac:dyDescent="0.2">
      <c r="C108" s="36">
        <f t="shared" si="5"/>
        <v>0</v>
      </c>
    </row>
    <row r="109" spans="3:3" x14ac:dyDescent="0.2">
      <c r="C109" s="36">
        <f t="shared" si="5"/>
        <v>0</v>
      </c>
    </row>
    <row r="110" spans="3:3" x14ac:dyDescent="0.2">
      <c r="C110" s="36">
        <f t="shared" si="5"/>
        <v>0</v>
      </c>
    </row>
    <row r="111" spans="3:3" x14ac:dyDescent="0.2">
      <c r="C111" s="36">
        <f t="shared" si="5"/>
        <v>0</v>
      </c>
    </row>
    <row r="112" spans="3:3" x14ac:dyDescent="0.2">
      <c r="C112" s="36">
        <f t="shared" si="5"/>
        <v>0</v>
      </c>
    </row>
    <row r="113" spans="3:3" x14ac:dyDescent="0.2">
      <c r="C113" s="36">
        <f t="shared" si="5"/>
        <v>0</v>
      </c>
    </row>
    <row r="114" spans="3:3" x14ac:dyDescent="0.2">
      <c r="C114" s="36">
        <f t="shared" si="5"/>
        <v>0</v>
      </c>
    </row>
    <row r="115" spans="3:3" x14ac:dyDescent="0.2">
      <c r="C115" s="36">
        <f t="shared" si="5"/>
        <v>0</v>
      </c>
    </row>
    <row r="116" spans="3:3" x14ac:dyDescent="0.2">
      <c r="C116" s="36">
        <f t="shared" si="5"/>
        <v>0</v>
      </c>
    </row>
    <row r="117" spans="3:3" x14ac:dyDescent="0.2">
      <c r="C117" s="36">
        <f t="shared" ref="C117:C162" si="6">C76*1000</f>
        <v>0</v>
      </c>
    </row>
    <row r="118" spans="3:3" x14ac:dyDescent="0.2">
      <c r="C118" s="36">
        <f t="shared" si="6"/>
        <v>0</v>
      </c>
    </row>
    <row r="119" spans="3:3" x14ac:dyDescent="0.2">
      <c r="C119" s="36">
        <f t="shared" si="6"/>
        <v>0</v>
      </c>
    </row>
    <row r="120" spans="3:3" x14ac:dyDescent="0.2">
      <c r="C120" s="36">
        <f t="shared" si="6"/>
        <v>0</v>
      </c>
    </row>
    <row r="121" spans="3:3" x14ac:dyDescent="0.2">
      <c r="C121" s="36">
        <f t="shared" si="6"/>
        <v>0</v>
      </c>
    </row>
    <row r="122" spans="3:3" x14ac:dyDescent="0.2">
      <c r="C122" s="36">
        <f t="shared" si="6"/>
        <v>0</v>
      </c>
    </row>
    <row r="123" spans="3:3" x14ac:dyDescent="0.2">
      <c r="C123" s="36">
        <f t="shared" si="6"/>
        <v>0</v>
      </c>
    </row>
    <row r="124" spans="3:3" x14ac:dyDescent="0.2">
      <c r="C124" s="36">
        <f t="shared" si="6"/>
        <v>0</v>
      </c>
    </row>
    <row r="125" spans="3:3" x14ac:dyDescent="0.2">
      <c r="C125" s="36">
        <f t="shared" si="6"/>
        <v>0</v>
      </c>
    </row>
    <row r="126" spans="3:3" x14ac:dyDescent="0.2">
      <c r="C126" s="36">
        <f t="shared" si="6"/>
        <v>0</v>
      </c>
    </row>
    <row r="127" spans="3:3" x14ac:dyDescent="0.2">
      <c r="C127" s="36">
        <f t="shared" si="6"/>
        <v>0</v>
      </c>
    </row>
    <row r="128" spans="3:3" x14ac:dyDescent="0.2">
      <c r="C128" s="36">
        <f t="shared" si="6"/>
        <v>0</v>
      </c>
    </row>
    <row r="129" spans="3:3" x14ac:dyDescent="0.2">
      <c r="C129" s="36">
        <f t="shared" si="6"/>
        <v>0</v>
      </c>
    </row>
    <row r="130" spans="3:3" x14ac:dyDescent="0.2">
      <c r="C130" s="36">
        <f t="shared" si="6"/>
        <v>0</v>
      </c>
    </row>
    <row r="131" spans="3:3" x14ac:dyDescent="0.2">
      <c r="C131" s="36">
        <f t="shared" si="6"/>
        <v>0</v>
      </c>
    </row>
    <row r="132" spans="3:3" x14ac:dyDescent="0.2">
      <c r="C132" s="36">
        <f t="shared" si="6"/>
        <v>0</v>
      </c>
    </row>
    <row r="133" spans="3:3" x14ac:dyDescent="0.2">
      <c r="C133" s="36">
        <f t="shared" si="6"/>
        <v>0</v>
      </c>
    </row>
    <row r="134" spans="3:3" x14ac:dyDescent="0.2">
      <c r="C134" s="36">
        <f t="shared" si="6"/>
        <v>0</v>
      </c>
    </row>
    <row r="135" spans="3:3" x14ac:dyDescent="0.2">
      <c r="C135" s="36">
        <f t="shared" si="6"/>
        <v>0</v>
      </c>
    </row>
    <row r="136" spans="3:3" x14ac:dyDescent="0.2">
      <c r="C136" s="36">
        <f t="shared" si="6"/>
        <v>0</v>
      </c>
    </row>
    <row r="137" spans="3:3" x14ac:dyDescent="0.2">
      <c r="C137" s="36">
        <f t="shared" si="6"/>
        <v>0</v>
      </c>
    </row>
    <row r="138" spans="3:3" x14ac:dyDescent="0.2">
      <c r="C138" s="36">
        <f t="shared" si="6"/>
        <v>0</v>
      </c>
    </row>
    <row r="139" spans="3:3" x14ac:dyDescent="0.2">
      <c r="C139" s="36">
        <f t="shared" si="6"/>
        <v>0</v>
      </c>
    </row>
    <row r="140" spans="3:3" x14ac:dyDescent="0.2">
      <c r="C140" s="36">
        <f t="shared" si="6"/>
        <v>0</v>
      </c>
    </row>
    <row r="141" spans="3:3" x14ac:dyDescent="0.2">
      <c r="C141" s="36">
        <f t="shared" si="6"/>
        <v>0</v>
      </c>
    </row>
    <row r="142" spans="3:3" x14ac:dyDescent="0.2">
      <c r="C142" s="36">
        <f t="shared" si="6"/>
        <v>0</v>
      </c>
    </row>
    <row r="143" spans="3:3" x14ac:dyDescent="0.2">
      <c r="C143" s="36">
        <f t="shared" si="6"/>
        <v>0</v>
      </c>
    </row>
    <row r="144" spans="3:3" x14ac:dyDescent="0.2">
      <c r="C144" s="36">
        <f t="shared" si="6"/>
        <v>0</v>
      </c>
    </row>
    <row r="145" spans="3:3" x14ac:dyDescent="0.2">
      <c r="C145" s="36">
        <f t="shared" si="6"/>
        <v>0</v>
      </c>
    </row>
    <row r="146" spans="3:3" x14ac:dyDescent="0.2">
      <c r="C146" s="36">
        <f t="shared" si="6"/>
        <v>0</v>
      </c>
    </row>
    <row r="147" spans="3:3" x14ac:dyDescent="0.2">
      <c r="C147" s="36">
        <f t="shared" si="6"/>
        <v>0</v>
      </c>
    </row>
    <row r="148" spans="3:3" x14ac:dyDescent="0.2">
      <c r="C148" s="36">
        <f t="shared" si="6"/>
        <v>0</v>
      </c>
    </row>
    <row r="149" spans="3:3" x14ac:dyDescent="0.2">
      <c r="C149" s="36">
        <f t="shared" si="6"/>
        <v>0</v>
      </c>
    </row>
    <row r="150" spans="3:3" x14ac:dyDescent="0.2">
      <c r="C150" s="36">
        <f t="shared" si="6"/>
        <v>0</v>
      </c>
    </row>
    <row r="151" spans="3:3" x14ac:dyDescent="0.2">
      <c r="C151" s="36">
        <f t="shared" si="6"/>
        <v>0</v>
      </c>
    </row>
    <row r="152" spans="3:3" x14ac:dyDescent="0.2">
      <c r="C152" s="36">
        <f t="shared" si="6"/>
        <v>0</v>
      </c>
    </row>
    <row r="153" spans="3:3" x14ac:dyDescent="0.2">
      <c r="C153" s="36">
        <f t="shared" si="6"/>
        <v>0</v>
      </c>
    </row>
    <row r="154" spans="3:3" x14ac:dyDescent="0.2">
      <c r="C154" s="36">
        <f t="shared" si="6"/>
        <v>0</v>
      </c>
    </row>
    <row r="155" spans="3:3" x14ac:dyDescent="0.2">
      <c r="C155" s="36">
        <f t="shared" si="6"/>
        <v>0</v>
      </c>
    </row>
    <row r="156" spans="3:3" x14ac:dyDescent="0.2">
      <c r="C156" s="36">
        <f t="shared" si="6"/>
        <v>0</v>
      </c>
    </row>
    <row r="157" spans="3:3" x14ac:dyDescent="0.2">
      <c r="C157" s="36">
        <f t="shared" si="6"/>
        <v>0</v>
      </c>
    </row>
    <row r="158" spans="3:3" x14ac:dyDescent="0.2">
      <c r="C158" s="36">
        <f t="shared" si="6"/>
        <v>0</v>
      </c>
    </row>
    <row r="159" spans="3:3" x14ac:dyDescent="0.2">
      <c r="C159" s="36">
        <f t="shared" si="6"/>
        <v>0</v>
      </c>
    </row>
    <row r="160" spans="3:3" x14ac:dyDescent="0.2">
      <c r="C160" s="36">
        <f t="shared" si="6"/>
        <v>0</v>
      </c>
    </row>
    <row r="161" spans="3:3" x14ac:dyDescent="0.2">
      <c r="C161" s="36">
        <f t="shared" si="6"/>
        <v>0</v>
      </c>
    </row>
    <row r="162" spans="3:3" x14ac:dyDescent="0.2">
      <c r="C162" s="36">
        <f t="shared" si="6"/>
        <v>0</v>
      </c>
    </row>
  </sheetData>
  <mergeCells count="13">
    <mergeCell ref="A5:O5"/>
    <mergeCell ref="A6:O6"/>
    <mergeCell ref="R12:R13"/>
    <mergeCell ref="A22:B22"/>
    <mergeCell ref="A12:A13"/>
    <mergeCell ref="B12:B13"/>
    <mergeCell ref="O12:O13"/>
    <mergeCell ref="A15:B15"/>
    <mergeCell ref="A50:B50"/>
    <mergeCell ref="C12:F12"/>
    <mergeCell ref="G12:N12"/>
    <mergeCell ref="Q12:Q13"/>
    <mergeCell ref="P12:P13"/>
  </mergeCells>
  <conditionalFormatting sqref="A16:A21 A23:A39 A48:A49 A46">
    <cfRule type="expression" dxfId="3" priority="8" stopIfTrue="1">
      <formula>RIGHT(#REF!,2)="00"</formula>
    </cfRule>
  </conditionalFormatting>
  <conditionalFormatting sqref="A44">
    <cfRule type="expression" dxfId="2" priority="2" stopIfTrue="1">
      <formula>RIGHT($A43,2)="00"</formula>
    </cfRule>
  </conditionalFormatting>
  <pageMargins left="0" right="0" top="0" bottom="0" header="0" footer="0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H50"/>
  <sheetViews>
    <sheetView view="pageBreakPreview" zoomScaleNormal="96" zoomScaleSheetLayoutView="100" workbookViewId="0">
      <pane xSplit="2" ySplit="16" topLeftCell="C33" activePane="bottomRight" state="frozen"/>
      <selection pane="topRight" activeCell="C1" sqref="C1"/>
      <selection pane="bottomLeft" activeCell="A3" sqref="A3"/>
      <selection pane="bottomRight" activeCell="A35" sqref="A35"/>
    </sheetView>
  </sheetViews>
  <sheetFormatPr defaultColWidth="8.85546875" defaultRowHeight="12.75" x14ac:dyDescent="0.2"/>
  <cols>
    <col min="1" max="1" width="38.7109375" style="23" customWidth="1"/>
    <col min="2" max="2" width="46.140625" style="23" customWidth="1"/>
    <col min="3" max="3" width="16.85546875" style="23" customWidth="1"/>
    <col min="4" max="4" width="0.140625" style="23" hidden="1" customWidth="1"/>
    <col min="5" max="5" width="16.5703125" style="23" hidden="1" customWidth="1"/>
    <col min="6" max="6" width="16.140625" style="23" customWidth="1"/>
    <col min="7" max="7" width="15.5703125" style="23" customWidth="1"/>
    <col min="8" max="8" width="16" style="23" hidden="1" customWidth="1"/>
    <col min="9" max="16384" width="8.85546875" style="23"/>
  </cols>
  <sheetData>
    <row r="1" spans="1:8" x14ac:dyDescent="0.2">
      <c r="C1" s="23" t="s">
        <v>123</v>
      </c>
    </row>
    <row r="2" spans="1:8" ht="15.75" x14ac:dyDescent="0.2">
      <c r="A2" s="30"/>
      <c r="C2" s="193" t="s">
        <v>124</v>
      </c>
      <c r="D2" s="193"/>
      <c r="E2" s="193"/>
      <c r="F2" s="193"/>
      <c r="G2" s="193"/>
      <c r="H2" s="164"/>
    </row>
    <row r="3" spans="1:8" ht="15.75" x14ac:dyDescent="0.2">
      <c r="A3" s="30"/>
      <c r="C3" s="193" t="s">
        <v>95</v>
      </c>
      <c r="D3" s="193"/>
      <c r="E3" s="193"/>
      <c r="F3" s="193"/>
      <c r="G3" s="193"/>
      <c r="H3" s="193"/>
    </row>
    <row r="4" spans="1:8" ht="15.75" x14ac:dyDescent="0.2">
      <c r="A4" s="30"/>
      <c r="C4" s="193" t="s">
        <v>125</v>
      </c>
      <c r="D4" s="193"/>
      <c r="E4" s="193"/>
      <c r="F4" s="193"/>
      <c r="G4" s="193"/>
      <c r="H4" s="193"/>
    </row>
    <row r="5" spans="1:8" ht="15.75" hidden="1" x14ac:dyDescent="0.2">
      <c r="A5" s="30"/>
    </row>
    <row r="6" spans="1:8" ht="15.75" hidden="1" x14ac:dyDescent="0.2">
      <c r="A6" s="30"/>
    </row>
    <row r="7" spans="1:8" ht="15.75" hidden="1" x14ac:dyDescent="0.2">
      <c r="A7" s="30"/>
    </row>
    <row r="8" spans="1:8" ht="15.75" hidden="1" x14ac:dyDescent="0.2">
      <c r="A8" s="30"/>
    </row>
    <row r="9" spans="1:8" ht="13.5" customHeight="1" x14ac:dyDescent="0.2">
      <c r="A9" s="30"/>
    </row>
    <row r="10" spans="1:8" ht="15" x14ac:dyDescent="0.25">
      <c r="A10" s="191" t="s">
        <v>119</v>
      </c>
      <c r="B10" s="191"/>
      <c r="C10" s="191"/>
      <c r="D10" s="191"/>
      <c r="E10" s="191"/>
      <c r="F10" s="191"/>
      <c r="G10" s="191"/>
      <c r="H10" s="191"/>
    </row>
    <row r="11" spans="1:8" ht="15" hidden="1" x14ac:dyDescent="0.25">
      <c r="A11" s="161"/>
      <c r="B11" s="162"/>
      <c r="C11" s="162"/>
      <c r="D11" s="163" t="s">
        <v>74</v>
      </c>
      <c r="E11" s="162"/>
      <c r="F11" s="162"/>
      <c r="G11" s="162"/>
      <c r="H11" s="162"/>
    </row>
    <row r="12" spans="1:8" ht="15" hidden="1" x14ac:dyDescent="0.2">
      <c r="A12" s="161"/>
      <c r="B12" s="162"/>
      <c r="C12" s="162"/>
      <c r="D12" s="162"/>
      <c r="E12" s="162"/>
      <c r="F12" s="162"/>
      <c r="G12" s="162"/>
      <c r="H12" s="162"/>
    </row>
    <row r="13" spans="1:8" ht="14.25" hidden="1" x14ac:dyDescent="0.2">
      <c r="A13" s="162"/>
      <c r="B13" s="162"/>
      <c r="C13" s="162"/>
      <c r="D13" s="162"/>
      <c r="E13" s="162"/>
      <c r="F13" s="162"/>
      <c r="G13" s="162"/>
      <c r="H13" s="162"/>
    </row>
    <row r="14" spans="1:8" ht="15.75" thickBot="1" x14ac:dyDescent="0.3">
      <c r="A14" s="192" t="s">
        <v>121</v>
      </c>
      <c r="B14" s="192"/>
      <c r="C14" s="192"/>
      <c r="D14" s="192"/>
      <c r="E14" s="192"/>
      <c r="F14" s="192"/>
      <c r="G14" s="192"/>
      <c r="H14" s="192"/>
    </row>
    <row r="15" spans="1:8" ht="51" customHeight="1" thickBot="1" x14ac:dyDescent="0.25">
      <c r="A15" s="120" t="s">
        <v>27</v>
      </c>
      <c r="B15" s="121" t="s">
        <v>72</v>
      </c>
      <c r="C15" s="121" t="s">
        <v>118</v>
      </c>
      <c r="D15" s="122" t="s">
        <v>63</v>
      </c>
      <c r="E15" s="123" t="s">
        <v>99</v>
      </c>
      <c r="F15" s="121" t="s">
        <v>60</v>
      </c>
      <c r="G15" s="121" t="s">
        <v>61</v>
      </c>
      <c r="H15" s="121" t="s">
        <v>64</v>
      </c>
    </row>
    <row r="16" spans="1:8" ht="13.5" thickBot="1" x14ac:dyDescent="0.25">
      <c r="A16" s="124">
        <v>1</v>
      </c>
      <c r="B16" s="125">
        <v>2</v>
      </c>
      <c r="C16" s="125">
        <v>3</v>
      </c>
      <c r="D16" s="126">
        <v>4</v>
      </c>
      <c r="E16" s="127">
        <v>4</v>
      </c>
      <c r="F16" s="125">
        <v>5</v>
      </c>
      <c r="G16" s="125">
        <v>6</v>
      </c>
      <c r="H16" s="125" t="s">
        <v>117</v>
      </c>
    </row>
    <row r="17" spans="1:8" ht="34.5" x14ac:dyDescent="0.25">
      <c r="A17" s="107" t="s">
        <v>32</v>
      </c>
      <c r="B17" s="108" t="s">
        <v>107</v>
      </c>
      <c r="C17" s="109" t="s">
        <v>62</v>
      </c>
      <c r="D17" s="110" t="s">
        <v>92</v>
      </c>
      <c r="E17" s="111">
        <f>'ИТОГО БНЗ'!O15</f>
        <v>60451.077245363544</v>
      </c>
      <c r="F17" s="112">
        <f>'ИТОГО БНЗ'!$O16/'ИТОГО БНЗ'!O15</f>
        <v>0.90274758985275916</v>
      </c>
      <c r="G17" s="112">
        <v>1</v>
      </c>
      <c r="H17" s="113">
        <f t="shared" ref="H17:H39" si="0">E17*F17*G17</f>
        <v>54572.064287254907</v>
      </c>
    </row>
    <row r="18" spans="1:8" ht="34.5" x14ac:dyDescent="0.25">
      <c r="A18" s="99" t="s">
        <v>33</v>
      </c>
      <c r="B18" s="92" t="s">
        <v>107</v>
      </c>
      <c r="C18" s="88" t="s">
        <v>62</v>
      </c>
      <c r="D18" s="37" t="s">
        <v>92</v>
      </c>
      <c r="E18" s="114">
        <f>E17</f>
        <v>60451.077245363544</v>
      </c>
      <c r="F18" s="115">
        <f>'ИТОГО БНЗ'!O17/'ИТОГО БНЗ'!O15</f>
        <v>0.90502910852918061</v>
      </c>
      <c r="G18" s="115">
        <v>1</v>
      </c>
      <c r="H18" s="116">
        <f t="shared" si="0"/>
        <v>54709.984549000001</v>
      </c>
    </row>
    <row r="19" spans="1:8" ht="34.5" x14ac:dyDescent="0.25">
      <c r="A19" s="100" t="s">
        <v>34</v>
      </c>
      <c r="B19" s="92" t="s">
        <v>107</v>
      </c>
      <c r="C19" s="88" t="s">
        <v>62</v>
      </c>
      <c r="D19" s="37" t="s">
        <v>92</v>
      </c>
      <c r="E19" s="114">
        <f>E17</f>
        <v>60451.077245363544</v>
      </c>
      <c r="F19" s="115">
        <f>'ИТОГО БНЗ'!O18/'ИТОГО БНЗ'!O15</f>
        <v>0.96175603015344369</v>
      </c>
      <c r="G19" s="115">
        <v>1</v>
      </c>
      <c r="H19" s="116">
        <f t="shared" si="0"/>
        <v>58139.188070000011</v>
      </c>
    </row>
    <row r="20" spans="1:8" ht="34.5" x14ac:dyDescent="0.25">
      <c r="A20" s="100" t="s">
        <v>35</v>
      </c>
      <c r="B20" s="92" t="s">
        <v>107</v>
      </c>
      <c r="C20" s="88" t="s">
        <v>62</v>
      </c>
      <c r="D20" s="37" t="s">
        <v>92</v>
      </c>
      <c r="E20" s="114">
        <f>E17</f>
        <v>60451.077245363544</v>
      </c>
      <c r="F20" s="115">
        <f>'ИТОГО БНЗ'!O19/'ИТОГО БНЗ'!O15</f>
        <v>1.1665522646540529</v>
      </c>
      <c r="G20" s="115">
        <v>1</v>
      </c>
      <c r="H20" s="116">
        <f t="shared" si="0"/>
        <v>70519.341061355924</v>
      </c>
    </row>
    <row r="21" spans="1:8" ht="34.5" x14ac:dyDescent="0.25">
      <c r="A21" s="100" t="s">
        <v>36</v>
      </c>
      <c r="B21" s="92" t="s">
        <v>107</v>
      </c>
      <c r="C21" s="88" t="s">
        <v>62</v>
      </c>
      <c r="D21" s="37" t="s">
        <v>92</v>
      </c>
      <c r="E21" s="114">
        <f>E17</f>
        <v>60451.077245363544</v>
      </c>
      <c r="F21" s="115">
        <f>'ИТОГО БНЗ'!O20/'ИТОГО БНЗ'!O15</f>
        <v>0.98730287499542624</v>
      </c>
      <c r="G21" s="115">
        <v>1</v>
      </c>
      <c r="H21" s="116">
        <f t="shared" si="0"/>
        <v>59683.522360918018</v>
      </c>
    </row>
    <row r="22" spans="1:8" ht="34.5" x14ac:dyDescent="0.25">
      <c r="A22" s="100" t="s">
        <v>37</v>
      </c>
      <c r="B22" s="92" t="s">
        <v>107</v>
      </c>
      <c r="C22" s="88" t="s">
        <v>62</v>
      </c>
      <c r="D22" s="37" t="s">
        <v>92</v>
      </c>
      <c r="E22" s="114">
        <f>E17</f>
        <v>60451.077245363544</v>
      </c>
      <c r="F22" s="115">
        <f>'ИТОГО БНЗ'!O21/'ИТОГО БНЗ'!O15</f>
        <v>1.3523520567810909</v>
      </c>
      <c r="G22" s="115">
        <v>1</v>
      </c>
      <c r="H22" s="116">
        <f t="shared" si="0"/>
        <v>81751.138647399988</v>
      </c>
    </row>
    <row r="23" spans="1:8" ht="36.75" customHeight="1" x14ac:dyDescent="0.25">
      <c r="A23" s="101" t="s">
        <v>39</v>
      </c>
      <c r="B23" s="92" t="s">
        <v>108</v>
      </c>
      <c r="C23" s="88" t="s">
        <v>62</v>
      </c>
      <c r="D23" s="37" t="s">
        <v>92</v>
      </c>
      <c r="E23" s="114">
        <f>'ИТОГО БНЗ'!O22</f>
        <v>85000.204362962992</v>
      </c>
      <c r="F23" s="115">
        <f>'ИТОГО БНЗ'!O23/'ИТОГО БНЗ'!$O$22</f>
        <v>1.9371621721274404</v>
      </c>
      <c r="G23" s="115">
        <v>1</v>
      </c>
      <c r="H23" s="116">
        <f t="shared" si="0"/>
        <v>164659.18051503372</v>
      </c>
    </row>
    <row r="24" spans="1:8" ht="37.5" customHeight="1" x14ac:dyDescent="0.25">
      <c r="A24" s="101" t="s">
        <v>40</v>
      </c>
      <c r="B24" s="92" t="s">
        <v>108</v>
      </c>
      <c r="C24" s="88" t="s">
        <v>62</v>
      </c>
      <c r="D24" s="37" t="s">
        <v>92</v>
      </c>
      <c r="E24" s="114">
        <f>E23</f>
        <v>85000.204362962992</v>
      </c>
      <c r="F24" s="115">
        <f>'ИТОГО БНЗ'!O24/'ИТОГО БНЗ'!$O$22</f>
        <v>1.0642321115457281</v>
      </c>
      <c r="G24" s="115">
        <v>1</v>
      </c>
      <c r="H24" s="116">
        <f t="shared" si="0"/>
        <v>90459.946971014506</v>
      </c>
    </row>
    <row r="25" spans="1:8" ht="35.25" customHeight="1" x14ac:dyDescent="0.25">
      <c r="A25" s="101" t="s">
        <v>41</v>
      </c>
      <c r="B25" s="92" t="s">
        <v>108</v>
      </c>
      <c r="C25" s="88" t="s">
        <v>62</v>
      </c>
      <c r="D25" s="37" t="s">
        <v>92</v>
      </c>
      <c r="E25" s="114">
        <f>E23</f>
        <v>85000.204362962992</v>
      </c>
      <c r="F25" s="115">
        <f>'ИТОГО БНЗ'!O25/'ИТОГО БНЗ'!$O$22</f>
        <v>0.83805888364750369</v>
      </c>
      <c r="G25" s="115">
        <v>1</v>
      </c>
      <c r="H25" s="116">
        <f t="shared" si="0"/>
        <v>71235.176378234435</v>
      </c>
    </row>
    <row r="26" spans="1:8" ht="36.75" customHeight="1" x14ac:dyDescent="0.25">
      <c r="A26" s="101" t="s">
        <v>42</v>
      </c>
      <c r="B26" s="92" t="s">
        <v>108</v>
      </c>
      <c r="C26" s="88" t="s">
        <v>62</v>
      </c>
      <c r="D26" s="37" t="s">
        <v>92</v>
      </c>
      <c r="E26" s="114">
        <f>E23</f>
        <v>85000.204362962992</v>
      </c>
      <c r="F26" s="115">
        <f>'ИТОГО БНЗ'!O26/'ИТОГО БНЗ'!$O$22</f>
        <v>0.80426344997332233</v>
      </c>
      <c r="G26" s="115">
        <v>1</v>
      </c>
      <c r="H26" s="116">
        <f t="shared" si="0"/>
        <v>68362.557609394062</v>
      </c>
    </row>
    <row r="27" spans="1:8" ht="34.5" hidden="1" x14ac:dyDescent="0.25">
      <c r="A27" s="101" t="s">
        <v>43</v>
      </c>
      <c r="B27" s="92" t="s">
        <v>108</v>
      </c>
      <c r="C27" s="88" t="s">
        <v>62</v>
      </c>
      <c r="D27" s="37" t="s">
        <v>92</v>
      </c>
      <c r="E27" s="114">
        <f>E23</f>
        <v>85000.204362962992</v>
      </c>
      <c r="F27" s="115">
        <f>'ИТОГО БНЗ'!O27/'ИТОГО БНЗ'!$O$22</f>
        <v>2.0967584605241174</v>
      </c>
      <c r="G27" s="115">
        <v>1</v>
      </c>
      <c r="H27" s="116">
        <f t="shared" si="0"/>
        <v>178224.89764432164</v>
      </c>
    </row>
    <row r="28" spans="1:8" ht="36.75" customHeight="1" x14ac:dyDescent="0.25">
      <c r="A28" s="101" t="s">
        <v>44</v>
      </c>
      <c r="B28" s="92" t="s">
        <v>108</v>
      </c>
      <c r="C28" s="88" t="s">
        <v>62</v>
      </c>
      <c r="D28" s="37" t="s">
        <v>92</v>
      </c>
      <c r="E28" s="114">
        <f>E23</f>
        <v>85000.204362962992</v>
      </c>
      <c r="F28" s="115">
        <f>'ИТОГО БНЗ'!O28/'ИТОГО БНЗ'!$O$22</f>
        <v>0.78802755358168097</v>
      </c>
      <c r="G28" s="115">
        <v>1</v>
      </c>
      <c r="H28" s="116">
        <f t="shared" si="0"/>
        <v>66982.503098088651</v>
      </c>
    </row>
    <row r="29" spans="1:8" ht="34.5" hidden="1" x14ac:dyDescent="0.25">
      <c r="A29" s="101" t="s">
        <v>45</v>
      </c>
      <c r="B29" s="92" t="s">
        <v>108</v>
      </c>
      <c r="C29" s="88" t="s">
        <v>62</v>
      </c>
      <c r="D29" s="37" t="s">
        <v>92</v>
      </c>
      <c r="E29" s="114">
        <f>E23</f>
        <v>85000.204362962992</v>
      </c>
      <c r="F29" s="115">
        <f>'ИТОГО БНЗ'!O29/'ИТОГО БНЗ'!$O$22</f>
        <v>4.0715105910064002</v>
      </c>
      <c r="G29" s="115">
        <v>1</v>
      </c>
      <c r="H29" s="116">
        <f t="shared" si="0"/>
        <v>346079.23230151227</v>
      </c>
    </row>
    <row r="30" spans="1:8" ht="37.5" customHeight="1" x14ac:dyDescent="0.25">
      <c r="A30" s="101" t="s">
        <v>46</v>
      </c>
      <c r="B30" s="92" t="s">
        <v>108</v>
      </c>
      <c r="C30" s="88" t="s">
        <v>62</v>
      </c>
      <c r="D30" s="37" t="s">
        <v>92</v>
      </c>
      <c r="E30" s="114">
        <f>E23</f>
        <v>85000.204362962992</v>
      </c>
      <c r="F30" s="115">
        <f>'ИТОГО БНЗ'!O30/'ИТОГО БНЗ'!$O$22</f>
        <v>1.0978894725267156</v>
      </c>
      <c r="G30" s="115">
        <v>1</v>
      </c>
      <c r="H30" s="116">
        <f t="shared" si="0"/>
        <v>93320.829532716467</v>
      </c>
    </row>
    <row r="31" spans="1:8" ht="38.25" customHeight="1" x14ac:dyDescent="0.25">
      <c r="A31" s="101" t="s">
        <v>47</v>
      </c>
      <c r="B31" s="92" t="s">
        <v>108</v>
      </c>
      <c r="C31" s="88" t="s">
        <v>62</v>
      </c>
      <c r="D31" s="37" t="s">
        <v>92</v>
      </c>
      <c r="E31" s="114">
        <f>E23</f>
        <v>85000.204362962992</v>
      </c>
      <c r="F31" s="115">
        <f>'ИТОГО БНЗ'!O31/'ИТОГО БНЗ'!$O$22</f>
        <v>0.84429671180749022</v>
      </c>
      <c r="G31" s="115">
        <v>1</v>
      </c>
      <c r="H31" s="116">
        <f t="shared" si="0"/>
        <v>71765.393046614336</v>
      </c>
    </row>
    <row r="32" spans="1:8" ht="36.75" customHeight="1" x14ac:dyDescent="0.25">
      <c r="A32" s="101" t="s">
        <v>48</v>
      </c>
      <c r="B32" s="92" t="s">
        <v>108</v>
      </c>
      <c r="C32" s="88" t="s">
        <v>62</v>
      </c>
      <c r="D32" s="37" t="s">
        <v>92</v>
      </c>
      <c r="E32" s="114">
        <f>E23</f>
        <v>85000.204362962992</v>
      </c>
      <c r="F32" s="115">
        <f>'ИТОГО БНЗ'!O32/'ИТОГО БНЗ'!$O$22</f>
        <v>0.80144577326829036</v>
      </c>
      <c r="G32" s="115">
        <v>1</v>
      </c>
      <c r="H32" s="116">
        <f t="shared" si="0"/>
        <v>68123.054513637588</v>
      </c>
    </row>
    <row r="33" spans="1:8" ht="39" customHeight="1" x14ac:dyDescent="0.25">
      <c r="A33" s="101" t="s">
        <v>49</v>
      </c>
      <c r="B33" s="92" t="s">
        <v>108</v>
      </c>
      <c r="C33" s="88" t="s">
        <v>62</v>
      </c>
      <c r="D33" s="37" t="s">
        <v>92</v>
      </c>
      <c r="E33" s="114">
        <f>E23</f>
        <v>85000.204362962992</v>
      </c>
      <c r="F33" s="115">
        <f>'ИТОГО БНЗ'!O33/'ИТОГО БНЗ'!$O$22</f>
        <v>1.952476569813155</v>
      </c>
      <c r="G33" s="115">
        <v>1</v>
      </c>
      <c r="H33" s="116">
        <f t="shared" si="0"/>
        <v>165960.90744801515</v>
      </c>
    </row>
    <row r="34" spans="1:8" ht="35.25" customHeight="1" x14ac:dyDescent="0.25">
      <c r="A34" s="101" t="s">
        <v>50</v>
      </c>
      <c r="B34" s="92" t="s">
        <v>108</v>
      </c>
      <c r="C34" s="88" t="s">
        <v>62</v>
      </c>
      <c r="D34" s="37" t="s">
        <v>92</v>
      </c>
      <c r="E34" s="114">
        <f>E23</f>
        <v>85000.204362962992</v>
      </c>
      <c r="F34" s="115">
        <f>'ИТОГО БНЗ'!O34/'ИТОГО БНЗ'!$O$22</f>
        <v>1.1827903609458319</v>
      </c>
      <c r="G34" s="115">
        <v>1</v>
      </c>
      <c r="H34" s="116">
        <f t="shared" si="0"/>
        <v>100537.42239893848</v>
      </c>
    </row>
    <row r="35" spans="1:8" ht="36" customHeight="1" x14ac:dyDescent="0.25">
      <c r="A35" s="101" t="s">
        <v>51</v>
      </c>
      <c r="B35" s="92" t="s">
        <v>108</v>
      </c>
      <c r="C35" s="88" t="s">
        <v>62</v>
      </c>
      <c r="D35" s="37" t="s">
        <v>92</v>
      </c>
      <c r="E35" s="114">
        <f>E23</f>
        <v>85000.204362962992</v>
      </c>
      <c r="F35" s="115">
        <f>'ИТОГО БНЗ'!O35/'ИТОГО БНЗ'!$O$22</f>
        <v>1.2850812603790736</v>
      </c>
      <c r="G35" s="115">
        <v>1</v>
      </c>
      <c r="H35" s="116">
        <f t="shared" si="0"/>
        <v>109232.16975523531</v>
      </c>
    </row>
    <row r="36" spans="1:8" ht="38.25" customHeight="1" x14ac:dyDescent="0.25">
      <c r="A36" s="101" t="s">
        <v>52</v>
      </c>
      <c r="B36" s="92" t="s">
        <v>108</v>
      </c>
      <c r="C36" s="88" t="s">
        <v>62</v>
      </c>
      <c r="D36" s="37" t="s">
        <v>92</v>
      </c>
      <c r="E36" s="114">
        <f>E23</f>
        <v>85000.204362962992</v>
      </c>
      <c r="F36" s="115">
        <f>'ИТОГО БНЗ'!O36/'ИТОГО БНЗ'!$O$22</f>
        <v>1.3525832806045024</v>
      </c>
      <c r="G36" s="115">
        <v>1</v>
      </c>
      <c r="H36" s="116">
        <f t="shared" si="0"/>
        <v>114969.85526930961</v>
      </c>
    </row>
    <row r="37" spans="1:8" ht="34.5" hidden="1" x14ac:dyDescent="0.25">
      <c r="A37" s="101" t="s">
        <v>53</v>
      </c>
      <c r="B37" s="92" t="s">
        <v>108</v>
      </c>
      <c r="C37" s="88" t="s">
        <v>62</v>
      </c>
      <c r="D37" s="37" t="s">
        <v>92</v>
      </c>
      <c r="E37" s="114">
        <f>E23</f>
        <v>85000.204362962992</v>
      </c>
      <c r="F37" s="115">
        <f>'ИТОГО БНЗ'!O37/'ИТОГО БНЗ'!$O$22</f>
        <v>2.2528276908251748</v>
      </c>
      <c r="G37" s="115">
        <v>1</v>
      </c>
      <c r="H37" s="116">
        <f t="shared" si="0"/>
        <v>191490.81411468185</v>
      </c>
    </row>
    <row r="38" spans="1:8" ht="34.5" hidden="1" x14ac:dyDescent="0.25">
      <c r="A38" s="101" t="s">
        <v>54</v>
      </c>
      <c r="B38" s="92" t="s">
        <v>108</v>
      </c>
      <c r="C38" s="88" t="s">
        <v>62</v>
      </c>
      <c r="D38" s="37" t="s">
        <v>92</v>
      </c>
      <c r="E38" s="114">
        <f>E23</f>
        <v>85000.204362962992</v>
      </c>
      <c r="F38" s="115">
        <f>'ИТОГО БНЗ'!O38/'ИТОГО БНЗ'!$O$22</f>
        <v>3.3505109174455878</v>
      </c>
      <c r="G38" s="115">
        <v>1</v>
      </c>
      <c r="H38" s="116">
        <f t="shared" si="0"/>
        <v>284794.11270321358</v>
      </c>
    </row>
    <row r="39" spans="1:8" ht="34.5" customHeight="1" x14ac:dyDescent="0.25">
      <c r="A39" s="101" t="s">
        <v>77</v>
      </c>
      <c r="B39" s="92" t="s">
        <v>108</v>
      </c>
      <c r="C39" s="88" t="s">
        <v>62</v>
      </c>
      <c r="D39" s="37" t="s">
        <v>92</v>
      </c>
      <c r="E39" s="114">
        <f>E23</f>
        <v>85000.204362962992</v>
      </c>
      <c r="F39" s="115">
        <f>'ИТОГО БНЗ'!O39/'ИТОГО БНЗ'!$O$22</f>
        <v>1.8861058036664025</v>
      </c>
      <c r="G39" s="115">
        <v>1</v>
      </c>
      <c r="H39" s="116">
        <f t="shared" si="0"/>
        <v>160319.37876181476</v>
      </c>
    </row>
    <row r="40" spans="1:8" ht="34.5" hidden="1" x14ac:dyDescent="0.25">
      <c r="A40" s="102" t="s">
        <v>57</v>
      </c>
      <c r="B40" s="93" t="s">
        <v>58</v>
      </c>
      <c r="C40" s="88" t="s">
        <v>62</v>
      </c>
      <c r="D40" s="37" t="s">
        <v>92</v>
      </c>
      <c r="E40" s="114">
        <f>'ИТОГО БНЗ'!O40</f>
        <v>5381.7525890727647</v>
      </c>
      <c r="F40" s="115">
        <f>'ИТОГО БНЗ'!O41/'ИТОГО БНЗ'!O40</f>
        <v>0.48474281416104659</v>
      </c>
      <c r="G40" s="115">
        <v>1</v>
      </c>
      <c r="H40" s="116">
        <f>E40*F40*G40</f>
        <v>2608.7658951456306</v>
      </c>
    </row>
    <row r="41" spans="1:8" ht="23.25" x14ac:dyDescent="0.25">
      <c r="A41" s="102" t="s">
        <v>83</v>
      </c>
      <c r="B41" s="94" t="s">
        <v>111</v>
      </c>
      <c r="C41" s="89" t="s">
        <v>62</v>
      </c>
      <c r="D41" s="37" t="s">
        <v>92</v>
      </c>
      <c r="E41" s="114">
        <f>E40</f>
        <v>5381.7525890727647</v>
      </c>
      <c r="F41" s="115">
        <f>'ИТОГО БНЗ'!O42/'ИТОГО БНЗ'!O40</f>
        <v>2.3795341474067389</v>
      </c>
      <c r="G41" s="115">
        <v>1</v>
      </c>
      <c r="H41" s="116">
        <f>E41*F41*G41</f>
        <v>12806.064058593271</v>
      </c>
    </row>
    <row r="42" spans="1:8" ht="52.5" customHeight="1" x14ac:dyDescent="0.25">
      <c r="A42" s="103" t="s">
        <v>84</v>
      </c>
      <c r="B42" s="95" t="s">
        <v>112</v>
      </c>
      <c r="C42" s="89" t="s">
        <v>89</v>
      </c>
      <c r="D42" s="37" t="s">
        <v>92</v>
      </c>
      <c r="E42" s="114">
        <f>'ИТОГО БНЗ'!O43</f>
        <v>822.30999999999983</v>
      </c>
      <c r="F42" s="115">
        <v>1</v>
      </c>
      <c r="G42" s="115">
        <v>1</v>
      </c>
      <c r="H42" s="116">
        <f>E42*F42*G42</f>
        <v>822.30999999999983</v>
      </c>
    </row>
    <row r="43" spans="1:8" ht="38.25" customHeight="1" x14ac:dyDescent="0.25">
      <c r="A43" s="104" t="s">
        <v>85</v>
      </c>
      <c r="B43" s="92" t="s">
        <v>116</v>
      </c>
      <c r="C43" s="88" t="s">
        <v>62</v>
      </c>
      <c r="D43" s="37" t="s">
        <v>92</v>
      </c>
      <c r="E43" s="114">
        <v>1315.7109576116238</v>
      </c>
      <c r="F43" s="115">
        <v>0.26953792648492575</v>
      </c>
      <c r="G43" s="115">
        <v>1</v>
      </c>
      <c r="H43" s="116">
        <v>354.63400336813311</v>
      </c>
    </row>
    <row r="44" spans="1:8" ht="34.5" x14ac:dyDescent="0.25">
      <c r="A44" s="104" t="s">
        <v>86</v>
      </c>
      <c r="B44" s="92" t="s">
        <v>115</v>
      </c>
      <c r="C44" s="88" t="s">
        <v>62</v>
      </c>
      <c r="D44" s="37" t="s">
        <v>92</v>
      </c>
      <c r="E44" s="114">
        <v>1315.7109576116238</v>
      </c>
      <c r="F44" s="115">
        <v>0.23455241048426087</v>
      </c>
      <c r="G44" s="115">
        <v>1</v>
      </c>
      <c r="H44" s="116">
        <v>308.60317660836154</v>
      </c>
    </row>
    <row r="45" spans="1:8" ht="34.5" x14ac:dyDescent="0.25">
      <c r="A45" s="104" t="s">
        <v>87</v>
      </c>
      <c r="B45" s="92" t="s">
        <v>114</v>
      </c>
      <c r="C45" s="88" t="s">
        <v>62</v>
      </c>
      <c r="D45" s="37" t="s">
        <v>92</v>
      </c>
      <c r="E45" s="114">
        <v>1315.7109576116238</v>
      </c>
      <c r="F45" s="115">
        <v>0.22292151493117257</v>
      </c>
      <c r="G45" s="115">
        <v>1</v>
      </c>
      <c r="H45" s="116">
        <v>293.30027988232695</v>
      </c>
    </row>
    <row r="46" spans="1:8" ht="34.5" x14ac:dyDescent="0.25">
      <c r="A46" s="104" t="s">
        <v>88</v>
      </c>
      <c r="B46" s="92" t="s">
        <v>114</v>
      </c>
      <c r="C46" s="88" t="s">
        <v>62</v>
      </c>
      <c r="D46" s="37" t="s">
        <v>92</v>
      </c>
      <c r="E46" s="114">
        <v>1315.7109576116238</v>
      </c>
      <c r="F46" s="115">
        <v>0.27298814809964089</v>
      </c>
      <c r="G46" s="115">
        <v>1</v>
      </c>
      <c r="H46" s="116">
        <v>359.17349775280229</v>
      </c>
    </row>
    <row r="47" spans="1:8" s="25" customFormat="1" ht="15" hidden="1" x14ac:dyDescent="0.25">
      <c r="A47" s="105"/>
      <c r="B47" s="96"/>
      <c r="C47" s="90"/>
      <c r="D47" s="37" t="s">
        <v>92</v>
      </c>
      <c r="E47" s="114"/>
      <c r="F47" s="115"/>
      <c r="G47" s="115"/>
      <c r="H47" s="116"/>
    </row>
    <row r="48" spans="1:8" s="25" customFormat="1" ht="15" hidden="1" x14ac:dyDescent="0.25">
      <c r="A48" s="105"/>
      <c r="B48" s="96"/>
      <c r="C48" s="90"/>
      <c r="D48" s="37" t="s">
        <v>92</v>
      </c>
      <c r="E48" s="114"/>
      <c r="F48" s="115"/>
      <c r="G48" s="115"/>
      <c r="H48" s="116"/>
    </row>
    <row r="49" spans="1:8" ht="51.75" hidden="1" x14ac:dyDescent="0.25">
      <c r="A49" s="106" t="s">
        <v>80</v>
      </c>
      <c r="B49" s="97" t="s">
        <v>82</v>
      </c>
      <c r="C49" s="88" t="s">
        <v>90</v>
      </c>
      <c r="D49" s="37" t="s">
        <v>92</v>
      </c>
      <c r="E49" s="114">
        <v>9752.0765134909834</v>
      </c>
      <c r="F49" s="115">
        <v>0.98060658402149559</v>
      </c>
      <c r="G49" s="115">
        <v>1</v>
      </c>
      <c r="H49" s="116">
        <v>9562.9504370106497</v>
      </c>
    </row>
    <row r="50" spans="1:8" ht="39" customHeight="1" thickBot="1" x14ac:dyDescent="0.3">
      <c r="A50" s="166" t="s">
        <v>81</v>
      </c>
      <c r="B50" s="98" t="s">
        <v>113</v>
      </c>
      <c r="C50" s="91" t="s">
        <v>91</v>
      </c>
      <c r="D50" s="87" t="s">
        <v>92</v>
      </c>
      <c r="E50" s="117">
        <v>9752.0765134909834</v>
      </c>
      <c r="F50" s="118">
        <v>1.9393415978504563E-2</v>
      </c>
      <c r="G50" s="118">
        <v>1</v>
      </c>
      <c r="H50" s="119">
        <v>189.12607648033512</v>
      </c>
    </row>
  </sheetData>
  <mergeCells count="5">
    <mergeCell ref="A10:H10"/>
    <mergeCell ref="A14:H14"/>
    <mergeCell ref="C2:G2"/>
    <mergeCell ref="C3:H3"/>
    <mergeCell ref="C4:H4"/>
  </mergeCells>
  <conditionalFormatting sqref="A17:A39 A47:A48 A45">
    <cfRule type="expression" dxfId="1" priority="12" stopIfTrue="1">
      <formula>RIGHT(#REF!,2)="00"</formula>
    </cfRule>
  </conditionalFormatting>
  <conditionalFormatting sqref="A43">
    <cfRule type="expression" dxfId="0" priority="2" stopIfTrue="1">
      <formula>RIGHT($A42,2)="00"</formula>
    </cfRule>
  </conditionalFormatting>
  <pageMargins left="0.27559055118110237" right="0" top="0.19685039370078741" bottom="0.19685039370078741" header="0.23622047244094491" footer="0.23622047244094491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ИТОГО БНЗ</vt:lpstr>
      <vt:lpstr>КК Т и О</vt:lpstr>
      <vt:lpstr>'ИТОГО БНЗ'!Заголовки_для_печати</vt:lpstr>
      <vt:lpstr>'ИТОГО БНЗ'!Область_печати</vt:lpstr>
    </vt:vector>
  </TitlesOfParts>
  <Company>minfin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pozdnyakova</dc:creator>
  <cp:lastModifiedBy>Пользователь</cp:lastModifiedBy>
  <cp:lastPrinted>2016-01-29T09:34:53Z</cp:lastPrinted>
  <dcterms:created xsi:type="dcterms:W3CDTF">2010-10-05T14:37:54Z</dcterms:created>
  <dcterms:modified xsi:type="dcterms:W3CDTF">2016-03-03T14:40:15Z</dcterms:modified>
</cp:coreProperties>
</file>